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141dc57e61c66e/NBS 2020/NBS 2020/Admin Data/FAAC/Disbursement 2021/"/>
    </mc:Choice>
  </mc:AlternateContent>
  <xr:revisionPtr revIDLastSave="0" documentId="8_{BA790E39-343C-4BF3-A4AF-972FD289BA4D}" xr6:coauthVersionLast="46" xr6:coauthVersionMax="46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 Details" sheetId="2" r:id="rId4"/>
    <sheet name="Sum Sum" sheetId="12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Details'!$A$1:$R$47</definedName>
    <definedName name="_xlnm.Print_Area" localSheetId="4">'Sum Sum'!$A$1:$J$44</definedName>
    <definedName name="_xlnm.Print_Titles" localSheetId="3">'LGC Details'!$1:$7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2" l="1"/>
  <c r="I5" i="12"/>
  <c r="E6" i="12"/>
  <c r="I6" i="12"/>
  <c r="E7" i="12"/>
  <c r="I7" i="12"/>
  <c r="E8" i="12"/>
  <c r="I8" i="12"/>
  <c r="E9" i="12"/>
  <c r="I9" i="12"/>
  <c r="E10" i="12"/>
  <c r="I10" i="12"/>
  <c r="E11" i="12"/>
  <c r="I11" i="12"/>
  <c r="E12" i="12"/>
  <c r="I12" i="12"/>
  <c r="E13" i="12"/>
  <c r="I13" i="12"/>
  <c r="E14" i="12"/>
  <c r="I14" i="12"/>
  <c r="E15" i="12"/>
  <c r="I15" i="12"/>
  <c r="E16" i="12"/>
  <c r="I16" i="12"/>
  <c r="E17" i="12"/>
  <c r="I17" i="12"/>
  <c r="E18" i="12"/>
  <c r="I18" i="12"/>
  <c r="E19" i="12"/>
  <c r="I19" i="12"/>
  <c r="E20" i="12"/>
  <c r="I20" i="12"/>
  <c r="E21" i="12"/>
  <c r="I21" i="12"/>
  <c r="E22" i="12"/>
  <c r="I22" i="12"/>
  <c r="E23" i="12"/>
  <c r="I23" i="12"/>
  <c r="E24" i="12"/>
  <c r="I24" i="12"/>
  <c r="E25" i="12"/>
  <c r="I25" i="12"/>
  <c r="E26" i="12"/>
  <c r="I26" i="12"/>
  <c r="E27" i="12"/>
  <c r="I27" i="12"/>
  <c r="E28" i="12"/>
  <c r="I28" i="12"/>
  <c r="E29" i="12"/>
  <c r="I29" i="12"/>
  <c r="E30" i="12"/>
  <c r="I30" i="12"/>
  <c r="E31" i="12"/>
  <c r="I31" i="12"/>
  <c r="E32" i="12"/>
  <c r="I32" i="12"/>
  <c r="E33" i="12"/>
  <c r="I33" i="12"/>
  <c r="E34" i="12"/>
  <c r="I34" i="12"/>
  <c r="E35" i="12"/>
  <c r="I35" i="12"/>
  <c r="E36" i="12"/>
  <c r="I36" i="12"/>
  <c r="E37" i="12"/>
  <c r="I37" i="12"/>
  <c r="E38" i="12"/>
  <c r="I38" i="12"/>
  <c r="E39" i="12"/>
  <c r="I39" i="12"/>
  <c r="E40" i="12"/>
  <c r="I40" i="12"/>
  <c r="E41" i="12"/>
  <c r="I41" i="12"/>
  <c r="I42" i="12"/>
  <c r="S413" i="2"/>
  <c r="W413" i="2"/>
  <c r="S185" i="2"/>
  <c r="W185" i="2"/>
  <c r="S186" i="2"/>
  <c r="W186" i="2"/>
  <c r="S187" i="2"/>
  <c r="W187" i="2"/>
  <c r="S188" i="2"/>
  <c r="W188" i="2"/>
  <c r="S189" i="2"/>
  <c r="W189" i="2"/>
  <c r="S190" i="2"/>
  <c r="W190" i="2"/>
  <c r="S191" i="2"/>
  <c r="W191" i="2"/>
  <c r="S192" i="2"/>
  <c r="W192" i="2"/>
  <c r="S193" i="2"/>
  <c r="W193" i="2"/>
  <c r="S194" i="2"/>
  <c r="W194" i="2"/>
  <c r="S195" i="2"/>
  <c r="W195" i="2"/>
  <c r="S196" i="2"/>
  <c r="W196" i="2"/>
  <c r="S197" i="2"/>
  <c r="W197" i="2"/>
  <c r="S198" i="2"/>
  <c r="W198" i="2"/>
  <c r="S199" i="2"/>
  <c r="W199" i="2"/>
  <c r="S200" i="2"/>
  <c r="W200" i="2"/>
  <c r="S201" i="2"/>
  <c r="W201" i="2"/>
  <c r="S202" i="2"/>
  <c r="W202" i="2"/>
  <c r="S203" i="2"/>
  <c r="W203" i="2"/>
  <c r="S204" i="2"/>
  <c r="W204" i="2"/>
  <c r="W205" i="2"/>
  <c r="W27" i="2"/>
  <c r="S26" i="2"/>
  <c r="W26" i="2"/>
  <c r="S27" i="2"/>
  <c r="S14" i="2"/>
  <c r="S13" i="2"/>
  <c r="S12" i="2"/>
  <c r="S11" i="2"/>
  <c r="S10" i="2"/>
  <c r="S9" i="2"/>
  <c r="S8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F18" i="4"/>
  <c r="C18" i="4"/>
  <c r="V27" i="2"/>
  <c r="U27" i="2"/>
  <c r="T27" i="2"/>
  <c r="R27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413" i="2"/>
  <c r="K413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S353" i="2"/>
  <c r="S352" i="2"/>
  <c r="S351" i="2"/>
  <c r="S350" i="2"/>
  <c r="S349" i="2"/>
  <c r="S348" i="2"/>
  <c r="S347" i="2"/>
  <c r="S346" i="2"/>
  <c r="S345" i="2"/>
  <c r="S344" i="2"/>
  <c r="S343" i="2"/>
  <c r="S342" i="2"/>
  <c r="S341" i="2"/>
  <c r="S340" i="2"/>
  <c r="S339" i="2"/>
  <c r="S338" i="2"/>
  <c r="S337" i="2"/>
  <c r="S336" i="2"/>
  <c r="S335" i="2"/>
  <c r="S334" i="2"/>
  <c r="S333" i="2"/>
  <c r="S332" i="2"/>
  <c r="S354" i="2"/>
  <c r="S370" i="2"/>
  <c r="S369" i="2"/>
  <c r="S368" i="2"/>
  <c r="S367" i="2"/>
  <c r="S366" i="2"/>
  <c r="S365" i="2"/>
  <c r="S364" i="2"/>
  <c r="S363" i="2"/>
  <c r="S362" i="2"/>
  <c r="S361" i="2"/>
  <c r="S360" i="2"/>
  <c r="S359" i="2"/>
  <c r="S358" i="2"/>
  <c r="S357" i="2"/>
  <c r="S356" i="2"/>
  <c r="S371" i="2"/>
  <c r="S388" i="2"/>
  <c r="S387" i="2"/>
  <c r="S386" i="2"/>
  <c r="S385" i="2"/>
  <c r="S384" i="2"/>
  <c r="S383" i="2"/>
  <c r="S382" i="2"/>
  <c r="S381" i="2"/>
  <c r="S380" i="2"/>
  <c r="S379" i="2"/>
  <c r="S378" i="2"/>
  <c r="S377" i="2"/>
  <c r="S376" i="2"/>
  <c r="S375" i="2"/>
  <c r="S374" i="2"/>
  <c r="S373" i="2"/>
  <c r="S389" i="2"/>
  <c r="S403" i="2"/>
  <c r="S402" i="2"/>
  <c r="S401" i="2"/>
  <c r="S400" i="2"/>
  <c r="S399" i="2"/>
  <c r="S398" i="2"/>
  <c r="S397" i="2"/>
  <c r="S396" i="2"/>
  <c r="S395" i="2"/>
  <c r="S394" i="2"/>
  <c r="S393" i="2"/>
  <c r="S392" i="2"/>
  <c r="S391" i="2"/>
  <c r="S404" i="2"/>
  <c r="S410" i="2"/>
  <c r="S409" i="2"/>
  <c r="S408" i="2"/>
  <c r="S407" i="2"/>
  <c r="S406" i="2"/>
  <c r="S411" i="2"/>
  <c r="S412" i="2"/>
  <c r="T412" i="2"/>
  <c r="U412" i="2"/>
  <c r="V412" i="2"/>
  <c r="W406" i="2"/>
  <c r="W407" i="2"/>
  <c r="W408" i="2"/>
  <c r="W409" i="2"/>
  <c r="W410" i="2"/>
  <c r="W411" i="2"/>
  <c r="W412" i="2"/>
  <c r="R412" i="2"/>
  <c r="S405" i="2"/>
  <c r="T405" i="2"/>
  <c r="U405" i="2"/>
  <c r="V405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R405" i="2"/>
  <c r="S390" i="2"/>
  <c r="T390" i="2"/>
  <c r="U390" i="2"/>
  <c r="V390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R390" i="2"/>
  <c r="S372" i="2"/>
  <c r="T372" i="2"/>
  <c r="U372" i="2"/>
  <c r="V372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R372" i="2"/>
  <c r="S355" i="2"/>
  <c r="T355" i="2"/>
  <c r="U355" i="2"/>
  <c r="V355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R355" i="2"/>
  <c r="S329" i="2"/>
  <c r="S328" i="2"/>
  <c r="S327" i="2"/>
  <c r="S326" i="2"/>
  <c r="S325" i="2"/>
  <c r="S324" i="2"/>
  <c r="S323" i="2"/>
  <c r="S322" i="2"/>
  <c r="S321" i="2"/>
  <c r="S320" i="2"/>
  <c r="S319" i="2"/>
  <c r="S318" i="2"/>
  <c r="S317" i="2"/>
  <c r="S316" i="2"/>
  <c r="S315" i="2"/>
  <c r="S314" i="2"/>
  <c r="S313" i="2"/>
  <c r="S312" i="2"/>
  <c r="S311" i="2"/>
  <c r="S310" i="2"/>
  <c r="S309" i="2"/>
  <c r="S308" i="2"/>
  <c r="S330" i="2"/>
  <c r="S331" i="2"/>
  <c r="T331" i="2"/>
  <c r="U331" i="2"/>
  <c r="V331" i="2"/>
  <c r="W330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1" i="2"/>
  <c r="R331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306" i="2"/>
  <c r="S307" i="2"/>
  <c r="T307" i="2"/>
  <c r="U307" i="2"/>
  <c r="V307" i="2"/>
  <c r="W306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7" i="2"/>
  <c r="R307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88" i="2"/>
  <c r="S289" i="2"/>
  <c r="T289" i="2"/>
  <c r="U289" i="2"/>
  <c r="V289" i="2"/>
  <c r="W288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9" i="2"/>
  <c r="R289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54" i="2"/>
  <c r="S255" i="2"/>
  <c r="T255" i="2"/>
  <c r="U255" i="2"/>
  <c r="V255" i="2"/>
  <c r="W25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5" i="2"/>
  <c r="R255" i="2"/>
  <c r="S222" i="2"/>
  <c r="S221" i="2"/>
  <c r="S220" i="2"/>
  <c r="S219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S206" i="2"/>
  <c r="S223" i="2"/>
  <c r="S224" i="2"/>
  <c r="T224" i="2"/>
  <c r="U224" i="2"/>
  <c r="V224" i="2"/>
  <c r="W223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4" i="2"/>
  <c r="R224" i="2"/>
  <c r="S205" i="2"/>
  <c r="T205" i="2"/>
  <c r="U205" i="2"/>
  <c r="V205" i="2"/>
  <c r="R205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T184" i="2"/>
  <c r="U184" i="2"/>
  <c r="V184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R184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57" i="2"/>
  <c r="S158" i="2"/>
  <c r="T158" i="2"/>
  <c r="U158" i="2"/>
  <c r="V158" i="2"/>
  <c r="W157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8" i="2"/>
  <c r="R158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43" i="2"/>
  <c r="S144" i="2"/>
  <c r="T144" i="2"/>
  <c r="U144" i="2"/>
  <c r="V144" i="2"/>
  <c r="W14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4" i="2"/>
  <c r="R144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105" i="2"/>
  <c r="S123" i="2"/>
  <c r="T123" i="2"/>
  <c r="U123" i="2"/>
  <c r="V123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R123" i="2"/>
  <c r="S106" i="2"/>
  <c r="T106" i="2"/>
  <c r="U106" i="2"/>
  <c r="V106" i="2"/>
  <c r="W105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6" i="2"/>
  <c r="R106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83" i="2"/>
  <c r="S84" i="2"/>
  <c r="T84" i="2"/>
  <c r="U84" i="2"/>
  <c r="V84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R84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61" i="2"/>
  <c r="S62" i="2"/>
  <c r="T62" i="2"/>
  <c r="U62" i="2"/>
  <c r="V62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R62" i="2"/>
  <c r="S25" i="2"/>
  <c r="S24" i="2"/>
  <c r="S23" i="2"/>
  <c r="S22" i="2"/>
  <c r="S21" i="2"/>
  <c r="S20" i="2"/>
  <c r="S19" i="2"/>
  <c r="S18" i="2"/>
  <c r="S17" i="2"/>
  <c r="S16" i="2"/>
  <c r="S15" i="2"/>
  <c r="W14" i="2"/>
  <c r="W15" i="2"/>
  <c r="W16" i="2"/>
  <c r="W17" i="2"/>
  <c r="W18" i="2"/>
  <c r="W19" i="2"/>
  <c r="W20" i="2"/>
  <c r="W21" i="2"/>
  <c r="W22" i="2"/>
  <c r="W23" i="2"/>
  <c r="W24" i="2"/>
  <c r="W25" i="2"/>
  <c r="W8" i="2"/>
  <c r="W9" i="2"/>
  <c r="W10" i="2"/>
  <c r="W11" i="2"/>
  <c r="W12" i="2"/>
  <c r="W13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87" i="2"/>
  <c r="G388" i="2"/>
  <c r="H388" i="2"/>
  <c r="I388" i="2"/>
  <c r="J388" i="2"/>
  <c r="K387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8" i="2"/>
  <c r="F388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6" i="2"/>
  <c r="G345" i="2"/>
  <c r="G344" i="2"/>
  <c r="G343" i="2"/>
  <c r="G342" i="2"/>
  <c r="G341" i="2"/>
  <c r="G340" i="2"/>
  <c r="G339" i="2"/>
  <c r="G338" i="2"/>
  <c r="G337" i="2"/>
  <c r="G363" i="2"/>
  <c r="G364" i="2"/>
  <c r="H364" i="2"/>
  <c r="I364" i="2"/>
  <c r="J364" i="2"/>
  <c r="K363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4" i="2"/>
  <c r="F364" i="2"/>
  <c r="G334" i="2"/>
  <c r="G333" i="2"/>
  <c r="G332" i="2"/>
  <c r="G331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35" i="2"/>
  <c r="G336" i="2"/>
  <c r="H336" i="2"/>
  <c r="I336" i="2"/>
  <c r="J336" i="2"/>
  <c r="K335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6" i="2"/>
  <c r="F33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H308" i="2"/>
  <c r="I308" i="2"/>
  <c r="J308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F308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95" i="2"/>
  <c r="G296" i="2"/>
  <c r="H296" i="2"/>
  <c r="I296" i="2"/>
  <c r="J296" i="2"/>
  <c r="K295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6" i="2"/>
  <c r="F296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G262" i="2"/>
  <c r="G277" i="2"/>
  <c r="G278" i="2"/>
  <c r="H278" i="2"/>
  <c r="I278" i="2"/>
  <c r="J278" i="2"/>
  <c r="K277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8" i="2"/>
  <c r="F278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60" i="2"/>
  <c r="G261" i="2"/>
  <c r="H261" i="2"/>
  <c r="I261" i="2"/>
  <c r="J261" i="2"/>
  <c r="F261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27" i="2"/>
  <c r="G242" i="2"/>
  <c r="H242" i="2"/>
  <c r="I242" i="2"/>
  <c r="J242" i="2"/>
  <c r="K241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2" i="2"/>
  <c r="F242" i="2"/>
  <c r="G228" i="2"/>
  <c r="H228" i="2"/>
  <c r="I228" i="2"/>
  <c r="J228" i="2"/>
  <c r="K227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8" i="2"/>
  <c r="F228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201" i="2"/>
  <c r="G202" i="2"/>
  <c r="H202" i="2"/>
  <c r="I202" i="2"/>
  <c r="J202" i="2"/>
  <c r="K201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2" i="2"/>
  <c r="F20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82" i="2"/>
  <c r="G183" i="2"/>
  <c r="H183" i="2"/>
  <c r="I183" i="2"/>
  <c r="J183" i="2"/>
  <c r="K182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3" i="2"/>
  <c r="F183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54" i="2"/>
  <c r="G155" i="2"/>
  <c r="H155" i="2"/>
  <c r="I155" i="2"/>
  <c r="J155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F155" i="2"/>
  <c r="G129" i="2"/>
  <c r="G128" i="2"/>
  <c r="G127" i="2"/>
  <c r="G126" i="2"/>
  <c r="G125" i="2"/>
  <c r="G124" i="2"/>
  <c r="G123" i="2"/>
  <c r="G130" i="2"/>
  <c r="G131" i="2"/>
  <c r="H131" i="2"/>
  <c r="I131" i="2"/>
  <c r="J131" i="2"/>
  <c r="K130" i="2"/>
  <c r="K123" i="2"/>
  <c r="K124" i="2"/>
  <c r="K125" i="2"/>
  <c r="K126" i="2"/>
  <c r="K127" i="2"/>
  <c r="K128" i="2"/>
  <c r="K129" i="2"/>
  <c r="K131" i="2"/>
  <c r="F13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21" i="2"/>
  <c r="G122" i="2"/>
  <c r="H122" i="2"/>
  <c r="I122" i="2"/>
  <c r="J122" i="2"/>
  <c r="K12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2" i="2"/>
  <c r="F122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101" i="2"/>
  <c r="H101" i="2"/>
  <c r="I101" i="2"/>
  <c r="J101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F101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78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F25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H25" i="2"/>
  <c r="I25" i="2"/>
  <c r="J25" i="2"/>
  <c r="K25" i="2"/>
  <c r="G79" i="2"/>
  <c r="H79" i="2"/>
  <c r="I79" i="2"/>
  <c r="J79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F79" i="2"/>
  <c r="G47" i="2"/>
  <c r="H47" i="2"/>
  <c r="I47" i="2"/>
  <c r="J47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F4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E42" i="12"/>
  <c r="F42" i="12"/>
  <c r="H42" i="12"/>
  <c r="G42" i="12"/>
  <c r="D42" i="12"/>
  <c r="O8" i="1"/>
  <c r="F8" i="1"/>
  <c r="J8" i="1"/>
  <c r="Q8" i="1"/>
  <c r="O9" i="1"/>
  <c r="F9" i="1"/>
  <c r="J9" i="1"/>
  <c r="Q9" i="1"/>
  <c r="O10" i="1"/>
  <c r="F10" i="1"/>
  <c r="J10" i="1"/>
  <c r="Q10" i="1"/>
  <c r="O11" i="1"/>
  <c r="F11" i="1"/>
  <c r="J11" i="1"/>
  <c r="Q11" i="1"/>
  <c r="O12" i="1"/>
  <c r="F12" i="1"/>
  <c r="J12" i="1"/>
  <c r="Q12" i="1"/>
  <c r="O13" i="1"/>
  <c r="F13" i="1"/>
  <c r="J13" i="1"/>
  <c r="Q13" i="1"/>
  <c r="O14" i="1"/>
  <c r="F14" i="1"/>
  <c r="J14" i="1"/>
  <c r="Q14" i="1"/>
  <c r="O15" i="1"/>
  <c r="F15" i="1"/>
  <c r="J15" i="1"/>
  <c r="Q15" i="1"/>
  <c r="O16" i="1"/>
  <c r="F16" i="1"/>
  <c r="J16" i="1"/>
  <c r="Q16" i="1"/>
  <c r="O17" i="1"/>
  <c r="F17" i="1"/>
  <c r="J17" i="1"/>
  <c r="Q17" i="1"/>
  <c r="O18" i="1"/>
  <c r="F18" i="1"/>
  <c r="J18" i="1"/>
  <c r="Q18" i="1"/>
  <c r="O19" i="1"/>
  <c r="F19" i="1"/>
  <c r="J19" i="1"/>
  <c r="Q19" i="1"/>
  <c r="O20" i="1"/>
  <c r="F20" i="1"/>
  <c r="J20" i="1"/>
  <c r="Q20" i="1"/>
  <c r="O21" i="1"/>
  <c r="F21" i="1"/>
  <c r="J21" i="1"/>
  <c r="Q21" i="1"/>
  <c r="O22" i="1"/>
  <c r="F22" i="1"/>
  <c r="J22" i="1"/>
  <c r="Q22" i="1"/>
  <c r="O23" i="1"/>
  <c r="F23" i="1"/>
  <c r="J23" i="1"/>
  <c r="Q23" i="1"/>
  <c r="O24" i="1"/>
  <c r="F24" i="1"/>
  <c r="J24" i="1"/>
  <c r="Q24" i="1"/>
  <c r="O25" i="1"/>
  <c r="F25" i="1"/>
  <c r="J25" i="1"/>
  <c r="Q25" i="1"/>
  <c r="O26" i="1"/>
  <c r="F26" i="1"/>
  <c r="J26" i="1"/>
  <c r="Q26" i="1"/>
  <c r="O27" i="1"/>
  <c r="F27" i="1"/>
  <c r="J27" i="1"/>
  <c r="Q27" i="1"/>
  <c r="O28" i="1"/>
  <c r="F28" i="1"/>
  <c r="J28" i="1"/>
  <c r="Q28" i="1"/>
  <c r="O29" i="1"/>
  <c r="F29" i="1"/>
  <c r="J29" i="1"/>
  <c r="Q29" i="1"/>
  <c r="F30" i="1"/>
  <c r="J30" i="1"/>
  <c r="O30" i="1"/>
  <c r="Q30" i="1"/>
  <c r="O31" i="1"/>
  <c r="F31" i="1"/>
  <c r="J31" i="1"/>
  <c r="Q31" i="1"/>
  <c r="O32" i="1"/>
  <c r="F32" i="1"/>
  <c r="J32" i="1"/>
  <c r="Q32" i="1"/>
  <c r="O33" i="1"/>
  <c r="F33" i="1"/>
  <c r="J33" i="1"/>
  <c r="Q33" i="1"/>
  <c r="O34" i="1"/>
  <c r="F34" i="1"/>
  <c r="J34" i="1"/>
  <c r="Q34" i="1"/>
  <c r="O35" i="1"/>
  <c r="F35" i="1"/>
  <c r="J35" i="1"/>
  <c r="Q35" i="1"/>
  <c r="O36" i="1"/>
  <c r="F36" i="1"/>
  <c r="J36" i="1"/>
  <c r="Q36" i="1"/>
  <c r="O37" i="1"/>
  <c r="F37" i="1"/>
  <c r="J37" i="1"/>
  <c r="Q37" i="1"/>
  <c r="O38" i="1"/>
  <c r="F38" i="1"/>
  <c r="J38" i="1"/>
  <c r="Q38" i="1"/>
  <c r="O39" i="1"/>
  <c r="F39" i="1"/>
  <c r="J39" i="1"/>
  <c r="Q39" i="1"/>
  <c r="O40" i="1"/>
  <c r="F40" i="1"/>
  <c r="J40" i="1"/>
  <c r="Q40" i="1"/>
  <c r="O41" i="1"/>
  <c r="F41" i="1"/>
  <c r="J41" i="1"/>
  <c r="Q41" i="1"/>
  <c r="O42" i="1"/>
  <c r="F42" i="1"/>
  <c r="J42" i="1"/>
  <c r="Q42" i="1"/>
  <c r="O43" i="1"/>
  <c r="F43" i="1"/>
  <c r="J43" i="1"/>
  <c r="Q43" i="1"/>
  <c r="O7" i="1"/>
  <c r="F7" i="1"/>
  <c r="J7" i="1"/>
  <c r="Q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7" i="1"/>
  <c r="M44" i="1"/>
  <c r="N44" i="1"/>
  <c r="O44" i="1"/>
  <c r="P44" i="1"/>
  <c r="L44" i="1"/>
  <c r="E44" i="1"/>
  <c r="F44" i="1"/>
  <c r="G44" i="1"/>
  <c r="H44" i="1"/>
  <c r="I44" i="1"/>
  <c r="J44" i="1"/>
  <c r="K44" i="1"/>
  <c r="Q44" i="1"/>
  <c r="D44" i="1"/>
  <c r="E26" i="4"/>
  <c r="I26" i="4"/>
  <c r="E27" i="4"/>
  <c r="I27" i="4"/>
  <c r="E28" i="4"/>
  <c r="I28" i="4"/>
  <c r="E29" i="4"/>
  <c r="I29" i="4"/>
  <c r="E30" i="4"/>
  <c r="I30" i="4"/>
  <c r="I31" i="4"/>
  <c r="D31" i="4"/>
  <c r="E31" i="4"/>
  <c r="F31" i="4"/>
  <c r="G31" i="4"/>
  <c r="H31" i="4"/>
  <c r="C31" i="4"/>
  <c r="D18" i="4"/>
  <c r="E18" i="4"/>
  <c r="F5" i="8"/>
  <c r="B1" i="8"/>
  <c r="C1" i="8"/>
  <c r="G5" i="8"/>
  <c r="B5" i="8"/>
  <c r="F10" i="8"/>
  <c r="F15" i="8"/>
  <c r="F14" i="8"/>
  <c r="F11" i="8"/>
  <c r="F17" i="8"/>
  <c r="F13" i="8"/>
  <c r="F16" i="8"/>
  <c r="F8" i="8"/>
  <c r="F9" i="8"/>
  <c r="F18" i="8"/>
  <c r="F19" i="8"/>
  <c r="F12" i="8"/>
  <c r="B15" i="8"/>
  <c r="B8" i="8"/>
  <c r="B12" i="8"/>
  <c r="B13" i="8"/>
  <c r="B11" i="8"/>
  <c r="B9" i="8"/>
  <c r="B18" i="8"/>
  <c r="B17" i="8"/>
  <c r="B10" i="8"/>
  <c r="B16" i="8"/>
  <c r="B19" i="8"/>
  <c r="B14" i="8"/>
  <c r="F6" i="8"/>
  <c r="C5" i="8"/>
  <c r="B6" i="8"/>
</calcChain>
</file>

<file path=xl/sharedStrings.xml><?xml version="1.0" encoding="utf-8"?>
<sst xmlns="http://schemas.openxmlformats.org/spreadsheetml/2006/main" count="1833" uniqueCount="925">
  <si>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</si>
  <si>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</si>
  <si>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</si>
  <si>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</si>
  <si>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</si>
  <si>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</si>
  <si>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</si>
  <si>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=N=</t>
  </si>
  <si>
    <t>Gross Statutory Allocation</t>
  </si>
  <si>
    <t>6=4+5</t>
  </si>
  <si>
    <t>10=6-(7+8+9)</t>
  </si>
  <si>
    <t>Sub-total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</si>
  <si>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</si>
  <si>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</si>
  <si>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</si>
  <si>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</si>
  <si>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</si>
  <si>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</si>
  <si>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</si>
  <si>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 (States/LGCs)</t>
  </si>
  <si>
    <t>Total</t>
  </si>
  <si>
    <t>13% Derivation Fund</t>
  </si>
  <si>
    <t>FGN (CRF Account)</t>
  </si>
  <si>
    <t>Share of Derivation &amp; Ecology</t>
  </si>
  <si>
    <t>Beneficiaries</t>
  </si>
  <si>
    <t>Table II</t>
  </si>
  <si>
    <t>Table IV</t>
  </si>
  <si>
    <t>Total Allocation</t>
  </si>
  <si>
    <t>FGN (see Table II)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</si>
  <si>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</si>
  <si>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</si>
  <si>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</si>
  <si>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VAT</t>
  </si>
  <si>
    <t>Total Gross Amount</t>
  </si>
  <si>
    <t>State (see Table III)</t>
  </si>
  <si>
    <t>LGCs (see Table IV)</t>
  </si>
  <si>
    <t>Federal Ministry of Finance, Abuja</t>
  </si>
  <si>
    <t>13% Share of Derivation (Net)</t>
  </si>
  <si>
    <t>Payment for Fertilizer, State Water Supply Project, State Agricultural Project and National Fadama Project</t>
  </si>
  <si>
    <t>Exchange Gain Difference</t>
  </si>
  <si>
    <t>Check!!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</si>
  <si>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</si>
  <si>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</si>
  <si>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</si>
  <si>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</si>
  <si>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</si>
  <si>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</si>
  <si>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</si>
  <si>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</si>
  <si>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</si>
  <si>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</si>
  <si>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</si>
  <si>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</si>
  <si>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</si>
  <si>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</si>
  <si>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</si>
  <si>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</si>
  <si>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</si>
  <si>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</si>
  <si>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</si>
  <si>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</si>
  <si>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</si>
  <si>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</si>
  <si>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</si>
  <si>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</si>
  <si>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</si>
  <si>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</si>
  <si>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</si>
  <si>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</si>
  <si>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</si>
  <si>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</si>
  <si>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</si>
  <si>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</si>
  <si>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</si>
  <si>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</si>
  <si>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</si>
  <si>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</si>
  <si>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</si>
  <si>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</si>
  <si>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</si>
  <si>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</si>
  <si>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</si>
  <si>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</si>
  <si>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</si>
  <si>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</si>
  <si>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</si>
  <si>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</si>
  <si>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</si>
  <si>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</si>
  <si>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</si>
  <si>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</si>
  <si>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</si>
  <si>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</si>
  <si>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</si>
  <si>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</si>
  <si>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</si>
  <si>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</si>
  <si>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</si>
  <si>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</si>
  <si>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</si>
  <si>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</si>
  <si>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</si>
  <si>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</si>
  <si>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</si>
  <si>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</si>
  <si>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</si>
  <si>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</si>
  <si>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</si>
  <si>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</si>
  <si>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</si>
  <si>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</si>
  <si>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</si>
  <si>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</si>
  <si>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</si>
  <si>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</si>
  <si>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</si>
  <si>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</si>
  <si>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</si>
  <si>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</si>
  <si>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</si>
  <si>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</si>
  <si>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</si>
  <si>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</si>
  <si>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</si>
  <si>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</si>
  <si>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</si>
  <si>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</si>
  <si>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</si>
  <si>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</si>
  <si>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</si>
  <si>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</si>
  <si>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</si>
  <si>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</si>
  <si>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</si>
  <si>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</si>
  <si>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</si>
  <si>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</si>
  <si>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</si>
  <si>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</si>
  <si>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</si>
  <si>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</si>
  <si>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</si>
  <si>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</si>
  <si>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</si>
  <si>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</si>
  <si>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</si>
  <si>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</si>
  <si>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</si>
  <si>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</si>
  <si>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</si>
  <si>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</si>
  <si>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</si>
  <si>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</si>
  <si>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</si>
  <si>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</si>
  <si>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</si>
  <si>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</si>
  <si>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</si>
  <si>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</si>
  <si>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</si>
  <si>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</si>
  <si>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</si>
  <si>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</si>
  <si>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</si>
  <si>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</si>
  <si>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</si>
  <si>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</si>
  <si>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</si>
  <si>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</si>
  <si>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</si>
  <si>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</si>
  <si>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</si>
  <si>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</si>
  <si>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</si>
  <si>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</si>
  <si>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</si>
  <si>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</si>
  <si>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</si>
  <si>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</si>
  <si>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</si>
  <si>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</si>
  <si>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</si>
  <si>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</si>
  <si>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</si>
  <si>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</si>
  <si>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</si>
  <si>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</si>
  <si>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</si>
  <si>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</si>
  <si>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</si>
  <si>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</si>
  <si>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</si>
  <si>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</si>
  <si>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</si>
  <si>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</si>
  <si>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</si>
  <si>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</si>
  <si>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</si>
  <si>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</si>
  <si>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</si>
  <si>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</si>
  <si>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</si>
  <si>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</si>
  <si>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</si>
  <si>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</si>
  <si>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</si>
  <si>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</si>
  <si>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</si>
  <si>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</si>
  <si>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</si>
  <si>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</si>
  <si>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</si>
  <si>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</si>
  <si>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</si>
  <si>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</si>
  <si>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</si>
  <si>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</si>
  <si>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</si>
  <si>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</si>
  <si>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</si>
  <si>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</si>
  <si>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</si>
  <si>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</si>
  <si>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</si>
  <si>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</si>
  <si>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</si>
  <si>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</si>
  <si>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</si>
  <si>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</si>
  <si>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</si>
  <si>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</si>
  <si>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</si>
  <si>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</si>
  <si>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</si>
  <si>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</si>
  <si>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</si>
  <si>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</si>
  <si>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</si>
  <si>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</si>
  <si>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</si>
  <si>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</si>
  <si>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</si>
  <si>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</si>
  <si>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</si>
  <si>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</si>
  <si>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</si>
  <si>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</si>
  <si>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</si>
  <si>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</si>
  <si>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</si>
  <si>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</si>
  <si>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</si>
  <si>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</si>
  <si>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</si>
  <si>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</si>
  <si>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</si>
  <si>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</si>
  <si>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</si>
  <si>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</si>
  <si>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</si>
  <si>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</si>
  <si>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</si>
  <si>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</si>
  <si>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</si>
  <si>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</si>
  <si>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</si>
  <si>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</si>
  <si>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</si>
  <si>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</si>
  <si>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</si>
  <si>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</si>
  <si>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</si>
  <si>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</si>
  <si>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</si>
  <si>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</si>
  <si>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</si>
  <si>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</si>
  <si>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</si>
  <si>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</si>
  <si>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</si>
  <si>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</si>
  <si>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</si>
  <si>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</si>
  <si>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</si>
  <si>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</si>
  <si>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</si>
  <si>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</si>
  <si>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</si>
  <si>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</si>
  <si>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</si>
  <si>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</si>
  <si>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</si>
  <si>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</si>
  <si>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</si>
  <si>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</si>
  <si>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</si>
  <si>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</si>
  <si>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</si>
  <si>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</si>
  <si>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</si>
  <si>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</si>
  <si>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</si>
  <si>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</si>
  <si>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</si>
  <si>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</si>
  <si>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</si>
  <si>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</si>
  <si>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</si>
  <si>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</si>
  <si>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</si>
  <si>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</si>
  <si>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</si>
  <si>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</si>
  <si>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</si>
  <si>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</si>
  <si>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</si>
  <si>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</si>
  <si>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</si>
  <si>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</si>
  <si>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</si>
  <si>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</si>
  <si>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</si>
  <si>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</si>
  <si>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</si>
  <si>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</si>
  <si>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</si>
  <si>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</si>
  <si>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</si>
  <si>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</si>
  <si>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</si>
  <si>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</si>
  <si>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</si>
  <si>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</si>
  <si>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</si>
  <si>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</si>
  <si>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</si>
  <si>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</si>
  <si>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</si>
  <si>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</si>
  <si>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</si>
  <si>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</si>
  <si>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</si>
  <si>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</si>
  <si>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</si>
  <si>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</si>
  <si>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</si>
  <si>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</si>
  <si>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</si>
  <si>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</si>
  <si>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</si>
  <si>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</si>
  <si>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</si>
  <si>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</si>
  <si>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</si>
  <si>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</si>
  <si>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</si>
  <si>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</si>
  <si>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</si>
  <si>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</si>
  <si>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</si>
  <si>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</si>
  <si>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</si>
  <si>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</si>
  <si>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</si>
  <si>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</si>
  <si>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</si>
  <si>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</si>
  <si>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</si>
  <si>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</si>
  <si>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</si>
  <si>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</si>
  <si>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</si>
  <si>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</si>
  <si>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</si>
  <si>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</si>
  <si>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</si>
  <si>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</si>
  <si>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</si>
  <si>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</si>
  <si>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</si>
  <si>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</si>
  <si>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</si>
  <si>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</si>
  <si>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</si>
  <si>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</si>
  <si>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</si>
  <si>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</si>
  <si>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</si>
  <si>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</si>
  <si>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</si>
  <si>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</si>
  <si>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</si>
  <si>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</si>
  <si>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</si>
  <si>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</si>
  <si>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</si>
  <si>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</si>
  <si>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</si>
  <si>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</si>
  <si>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</si>
  <si>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</si>
  <si>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</si>
  <si>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</si>
  <si>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</si>
  <si>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</si>
  <si>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</si>
  <si>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</si>
  <si>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</si>
  <si>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</si>
  <si>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</si>
  <si>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</si>
  <si>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</si>
  <si>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</si>
  <si>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</si>
  <si>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</si>
  <si>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</si>
  <si>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</si>
  <si>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</si>
  <si>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</si>
  <si>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</si>
  <si>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</si>
  <si>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</si>
  <si>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</si>
  <si>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</si>
  <si>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</si>
  <si>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</si>
  <si>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</si>
  <si>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</si>
  <si>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</si>
  <si>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</si>
  <si>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</si>
  <si>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</si>
  <si>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</si>
  <si>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</si>
  <si>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</si>
  <si>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</si>
  <si>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</si>
  <si>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</si>
  <si>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</si>
  <si>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</si>
  <si>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</si>
  <si>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</si>
  <si>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</si>
  <si>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</si>
  <si>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</si>
  <si>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</si>
  <si>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</si>
  <si>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</si>
  <si>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</si>
  <si>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</si>
  <si>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</si>
  <si>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</si>
  <si>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</si>
  <si>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</si>
  <si>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</si>
  <si>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</si>
  <si>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</si>
  <si>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</si>
  <si>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</si>
  <si>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</si>
  <si>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</si>
  <si>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</si>
  <si>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</si>
  <si>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</si>
  <si>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</si>
  <si>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</si>
  <si>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</si>
  <si>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</si>
  <si>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</si>
  <si>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</si>
  <si>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</si>
  <si>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</si>
  <si>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</si>
  <si>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</si>
  <si>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</si>
  <si>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</si>
  <si>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</si>
  <si>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</si>
  <si>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</si>
  <si>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</si>
  <si>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</si>
  <si>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</si>
  <si>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</si>
  <si>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</si>
  <si>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</si>
  <si>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</si>
  <si>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</si>
  <si>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</si>
  <si>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</si>
  <si>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</si>
  <si>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</si>
  <si>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</si>
  <si>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</si>
  <si>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</si>
  <si>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</si>
  <si>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</si>
  <si>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</si>
  <si>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</si>
  <si>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</si>
  <si>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</si>
  <si>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</si>
  <si>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</si>
  <si>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</si>
  <si>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</si>
  <si>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</si>
  <si>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</si>
  <si>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</si>
  <si>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</si>
  <si>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</si>
  <si>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</si>
  <si>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</si>
  <si>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</si>
  <si>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</si>
  <si>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</si>
  <si>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</si>
  <si>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</si>
  <si>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</si>
  <si>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</si>
  <si>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</si>
  <si>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</si>
  <si>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</si>
  <si>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</si>
  <si>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</si>
  <si>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</si>
  <si>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</si>
  <si>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</si>
  <si>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</si>
  <si>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</si>
  <si>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</si>
  <si>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</si>
  <si>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</si>
  <si>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</si>
  <si>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</si>
  <si>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</si>
  <si>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</si>
  <si>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</si>
  <si>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</si>
  <si>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</si>
  <si>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</si>
  <si>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</si>
  <si>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</si>
  <si>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</si>
  <si>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</si>
  <si>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</si>
  <si>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</si>
  <si>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</si>
  <si>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</si>
  <si>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</si>
  <si>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</si>
  <si>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</si>
  <si>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</si>
  <si>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</si>
  <si>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</si>
  <si>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</si>
  <si>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</si>
  <si>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</si>
  <si>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</si>
  <si>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</si>
  <si>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</si>
  <si>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</si>
  <si>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</si>
  <si>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</si>
  <si>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</si>
  <si>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</si>
  <si>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</si>
  <si>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</si>
  <si>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</si>
  <si>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</si>
  <si>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</si>
  <si>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</si>
  <si>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</si>
  <si>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</si>
  <si>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</si>
  <si>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</si>
  <si>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</si>
  <si>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</si>
  <si>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</si>
  <si>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</si>
  <si>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</si>
  <si>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</si>
  <si>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</si>
  <si>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</si>
  <si>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</si>
  <si>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</si>
  <si>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</si>
  <si>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</si>
  <si>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</si>
  <si>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</si>
  <si>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</si>
  <si>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</si>
  <si>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</si>
  <si>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</si>
  <si>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</si>
  <si>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</si>
  <si>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</si>
  <si>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</si>
  <si>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</si>
  <si>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</si>
  <si>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</si>
  <si>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</si>
  <si>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</si>
  <si>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</si>
  <si>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</si>
  <si>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</si>
  <si>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</si>
  <si>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</si>
  <si>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</si>
  <si>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</si>
  <si>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</si>
  <si>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</si>
  <si>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</si>
  <si>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</si>
  <si>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</si>
  <si>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</si>
  <si>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</si>
  <si>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</si>
  <si>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</si>
  <si>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</si>
  <si>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</si>
  <si>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</si>
  <si>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</si>
  <si>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</si>
  <si>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</si>
  <si>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</si>
  <si>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</si>
  <si>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</si>
  <si>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</si>
  <si>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</si>
  <si>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</si>
  <si>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</si>
  <si>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</si>
  <si>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</si>
  <si>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</si>
  <si>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</si>
  <si>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</si>
  <si>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</si>
  <si>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</si>
  <si>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</si>
  <si>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</si>
  <si>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</si>
  <si>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</si>
  <si>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</si>
  <si>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</si>
  <si>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</si>
  <si>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</si>
  <si>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</si>
  <si>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</si>
  <si>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</si>
  <si>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</si>
  <si>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</si>
  <si>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</si>
  <si>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</si>
  <si>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</si>
  <si>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</si>
  <si>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</si>
  <si>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</si>
  <si>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</si>
  <si>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</si>
  <si>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</si>
  <si>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</si>
  <si>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</si>
  <si>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</si>
  <si>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</si>
  <si>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</si>
  <si>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</si>
  <si>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</si>
  <si>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</si>
  <si>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</si>
  <si>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</si>
  <si>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</si>
  <si>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</si>
  <si>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</si>
  <si>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</si>
  <si>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</si>
  <si>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</si>
  <si>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</si>
  <si>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</si>
  <si>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</si>
  <si>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</si>
  <si>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</si>
  <si>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</si>
  <si>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</si>
  <si>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</si>
  <si>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</si>
  <si>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</si>
  <si>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</si>
  <si>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</si>
  <si>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</si>
  <si>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</si>
  <si>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</si>
  <si>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</si>
  <si>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</si>
  <si>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</si>
  <si>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</si>
  <si>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</si>
  <si>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</si>
  <si>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</si>
  <si>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</si>
  <si>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</si>
  <si>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</si>
  <si>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</si>
  <si>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</si>
  <si>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</si>
  <si>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</si>
  <si>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</si>
  <si>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</si>
  <si>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</si>
  <si>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</si>
  <si>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</si>
  <si>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</si>
  <si>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</si>
  <si>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</si>
  <si>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</si>
  <si>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</si>
  <si>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</si>
  <si>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</si>
  <si>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</si>
  <si>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</si>
  <si>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</si>
  <si>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</si>
  <si>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</si>
  <si>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</si>
  <si>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</si>
  <si>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</si>
  <si>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</si>
  <si>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</si>
  <si>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</si>
  <si>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</si>
  <si>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</si>
  <si>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</si>
  <si>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</si>
  <si>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</si>
  <si>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</si>
  <si>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</si>
  <si>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</si>
  <si>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</si>
  <si>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</si>
  <si>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</si>
  <si>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</si>
  <si>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</si>
  <si>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</si>
  <si>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</si>
  <si>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</si>
  <si>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</si>
  <si>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</si>
  <si>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</si>
  <si>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</si>
  <si>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</si>
  <si>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</si>
  <si>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</si>
  <si>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</si>
  <si>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</si>
  <si>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</si>
  <si>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</si>
  <si>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</si>
  <si>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</si>
  <si>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</si>
  <si>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</si>
  <si>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</si>
  <si>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</si>
  <si>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</si>
  <si>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</si>
  <si>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</si>
  <si>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</si>
  <si>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</si>
  <si>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</si>
  <si>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</si>
  <si>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</si>
  <si>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</si>
  <si>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</si>
  <si>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</si>
  <si>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</si>
  <si>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</si>
  <si>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</si>
  <si>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</si>
  <si>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</si>
  <si>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</si>
  <si>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</si>
  <si>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</si>
  <si>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</si>
  <si>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</si>
  <si>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</si>
  <si>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</si>
  <si>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</si>
  <si>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</si>
  <si>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</si>
  <si>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</si>
  <si>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</si>
  <si>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</si>
  <si>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</si>
  <si>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</si>
  <si>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</si>
  <si>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</si>
  <si>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</si>
  <si>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</si>
  <si>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</si>
  <si>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</si>
  <si>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</si>
  <si>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</si>
  <si>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</si>
  <si>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</si>
  <si>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</si>
  <si>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</si>
  <si>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</si>
  <si>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</si>
  <si>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</si>
  <si>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</si>
  <si>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</si>
  <si>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</si>
  <si>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</si>
  <si>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</si>
  <si>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</si>
  <si>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</si>
  <si>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</si>
  <si>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</si>
  <si>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</si>
  <si>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</si>
  <si>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</si>
  <si>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</si>
  <si>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</si>
  <si>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</si>
  <si>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</si>
  <si>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</si>
  <si>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</si>
  <si>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</si>
  <si>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</si>
  <si>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</si>
  <si>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</si>
  <si>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</si>
  <si>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</si>
  <si>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</si>
  <si>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</si>
  <si>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</si>
  <si>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</si>
  <si>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</si>
  <si>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</si>
  <si>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</si>
  <si>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</si>
  <si>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</si>
  <si>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</si>
  <si>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</si>
  <si>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</si>
  <si>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</si>
  <si>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</si>
  <si>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</si>
  <si>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</si>
  <si>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</si>
  <si>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</si>
  <si>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</si>
  <si>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</si>
  <si>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</si>
  <si>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</si>
  <si>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</si>
  <si>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</si>
  <si>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</si>
  <si>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</si>
  <si>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</si>
  <si>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</si>
  <si>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</si>
  <si>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</si>
  <si>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</si>
  <si>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</si>
  <si>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</si>
  <si>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</si>
  <si>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</si>
  <si>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</si>
  <si>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</si>
  <si>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</si>
  <si>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</si>
  <si>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</si>
  <si>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</si>
  <si>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</si>
  <si>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</si>
  <si>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</si>
  <si>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</si>
  <si>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</si>
  <si>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</si>
  <si>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</si>
  <si>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</si>
  <si>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</si>
  <si>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</si>
  <si>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</si>
  <si>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</si>
  <si>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</si>
  <si>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</si>
  <si>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</si>
  <si>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</si>
  <si>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</si>
  <si>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</si>
  <si>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</si>
  <si>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</si>
  <si>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</si>
  <si>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</si>
  <si>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</si>
  <si>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</si>
  <si>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</si>
  <si>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₦</t>
  </si>
  <si>
    <t>Summary of Gross Revenue Allocation by Federation Account Allocation Committee for the Month of December, 2020 Shared in January, 2021</t>
  </si>
  <si>
    <t>Cost of Collection - DPR</t>
  </si>
  <si>
    <t xml:space="preserve"> Cost of Collections - FIRS</t>
  </si>
  <si>
    <t>FIRS Refund</t>
  </si>
  <si>
    <t>FIRS Refund on Cost of Collection</t>
  </si>
  <si>
    <t>Refund to NCS</t>
  </si>
  <si>
    <t>North East Development Commission</t>
  </si>
  <si>
    <t>13% Derivation Refund to Oil Producing States</t>
  </si>
  <si>
    <t>Police Trust Fund</t>
  </si>
  <si>
    <t xml:space="preserve">Distribution of ₦6.897 Billion from FOREX Equalisation   </t>
  </si>
  <si>
    <t>Distribution of Revenue Allocation to FGN by Federation Account Allocation Committee for the Month of December, 2020 Shared in January, 2021</t>
  </si>
  <si>
    <t>Less Deduction</t>
  </si>
  <si>
    <t>Distribution of Revenue Allocation to State Governments by Federation Account Allocation Committee for the month of December, 2020  Shared in January, 2021</t>
  </si>
  <si>
    <t>4=2-3</t>
  </si>
  <si>
    <t>8=4+5+6+7</t>
  </si>
  <si>
    <t>Suko</t>
  </si>
  <si>
    <t>Distribution from FOREX Equalisation Account</t>
  </si>
  <si>
    <t>Distribution of Exchange Gain for the Month</t>
  </si>
  <si>
    <t>Deduction</t>
  </si>
  <si>
    <t>16=6+11+12+13</t>
  </si>
  <si>
    <t>17=10+11+12+15</t>
  </si>
  <si>
    <t>FCT, ABUJA</t>
  </si>
  <si>
    <t>Total LGCs</t>
  </si>
  <si>
    <t>Summary of Distribution of Revenue Allocation to Local Government Councils by Federation Account Allocation Committee for the month of  December, 2020 Shared in January 2021</t>
  </si>
  <si>
    <t>Distribution Details of Revenue Allocation to Local Government Councils by Federation Account Allocation Committee for the Month of December, 2020  Shared in January, 2021</t>
  </si>
  <si>
    <t xml:space="preserve">                                      FCT  SUBTOTAL</t>
  </si>
  <si>
    <t>Grand Total</t>
  </si>
  <si>
    <t>8(3 + 4 +5 + 6 + 7)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</si>
</sst>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7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b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</font>
    <font>
      <b/>
      <sz val="8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u/>
      <sz val="18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b/>
      <i/>
      <sz val="18"/>
      <name val="Arial"/>
      <family val="2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0" fontId="4" fillId="0" borderId="0" xfId="0" applyFont="1" applyBorder="1" applyAlignment="1"/>
    <xf numFmtId="43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1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7" fillId="3" borderId="0" xfId="0" applyNumberFormat="1" applyFont="1" applyFill="1" applyAlignment="1"/>
    <xf numFmtId="2" fontId="0" fillId="0" borderId="0" xfId="0" applyNumberFormat="1"/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0" xfId="0" applyFont="1"/>
    <xf numFmtId="0" fontId="20" fillId="0" borderId="0" xfId="0" applyFont="1" applyAlignment="1"/>
    <xf numFmtId="0" fontId="16" fillId="0" borderId="0" xfId="0" applyFont="1"/>
    <xf numFmtId="0" fontId="17" fillId="0" borderId="9" xfId="0" applyFont="1" applyBorder="1" applyAlignment="1">
      <alignment horizontal="center"/>
    </xf>
    <xf numFmtId="0" fontId="17" fillId="0" borderId="9" xfId="0" applyFont="1" applyBorder="1" applyAlignment="1"/>
    <xf numFmtId="0" fontId="16" fillId="0" borderId="0" xfId="0" applyFont="1" applyBorder="1"/>
    <xf numFmtId="0" fontId="17" fillId="0" borderId="3" xfId="0" applyFont="1" applyBorder="1" applyAlignment="1">
      <alignment vertical="center"/>
    </xf>
    <xf numFmtId="0" fontId="17" fillId="0" borderId="5" xfId="0" applyFont="1" applyBorder="1" applyAlignment="1">
      <alignment horizontal="center"/>
    </xf>
    <xf numFmtId="0" fontId="17" fillId="0" borderId="5" xfId="0" applyFont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6" fillId="0" borderId="1" xfId="0" applyFont="1" applyBorder="1"/>
    <xf numFmtId="43" fontId="17" fillId="0" borderId="5" xfId="1" applyFont="1" applyBorder="1" applyAlignment="1"/>
    <xf numFmtId="43" fontId="17" fillId="4" borderId="5" xfId="1" applyFont="1" applyFill="1" applyBorder="1" applyAlignment="1"/>
    <xf numFmtId="0" fontId="16" fillId="0" borderId="1" xfId="0" applyFont="1" applyBorder="1" applyAlignment="1">
      <alignment wrapText="1"/>
    </xf>
    <xf numFmtId="43" fontId="17" fillId="0" borderId="10" xfId="1" applyFont="1" applyBorder="1" applyAlignment="1"/>
    <xf numFmtId="164" fontId="16" fillId="0" borderId="0" xfId="0" applyNumberFormat="1" applyFont="1" applyAlignment="1">
      <alignment horizontal="right"/>
    </xf>
    <xf numFmtId="43" fontId="17" fillId="0" borderId="0" xfId="1" applyFont="1" applyAlignment="1">
      <alignment horizontal="center"/>
    </xf>
    <xf numFmtId="43" fontId="17" fillId="0" borderId="0" xfId="1" applyFont="1" applyBorder="1" applyAlignment="1">
      <alignment horizontal="center"/>
    </xf>
    <xf numFmtId="0" fontId="17" fillId="0" borderId="0" xfId="0" applyFont="1" applyAlignment="1">
      <alignment horizontal="right"/>
    </xf>
    <xf numFmtId="0" fontId="19" fillId="0" borderId="5" xfId="0" applyFont="1" applyBorder="1" applyAlignment="1">
      <alignment wrapText="1"/>
    </xf>
    <xf numFmtId="0" fontId="19" fillId="0" borderId="1" xfId="0" applyFont="1" applyBorder="1" applyAlignment="1">
      <alignment wrapText="1"/>
    </xf>
    <xf numFmtId="43" fontId="17" fillId="0" borderId="1" xfId="1" applyFont="1" applyBorder="1" applyAlignment="1"/>
    <xf numFmtId="43" fontId="17" fillId="0" borderId="12" xfId="1" applyFont="1" applyBorder="1" applyAlignment="1"/>
    <xf numFmtId="43" fontId="17" fillId="0" borderId="0" xfId="1" applyFont="1" applyBorder="1" applyAlignment="1"/>
    <xf numFmtId="0" fontId="18" fillId="0" borderId="1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9" fillId="0" borderId="0" xfId="0" applyFont="1"/>
    <xf numFmtId="0" fontId="18" fillId="0" borderId="8" xfId="0" applyFont="1" applyFill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9" fillId="0" borderId="1" xfId="0" applyFont="1" applyBorder="1"/>
    <xf numFmtId="0" fontId="18" fillId="0" borderId="1" xfId="0" quotePrefix="1" applyFont="1" applyBorder="1" applyAlignment="1">
      <alignment horizontal="center"/>
    </xf>
    <xf numFmtId="0" fontId="19" fillId="0" borderId="1" xfId="0" applyFont="1" applyBorder="1" applyAlignment="1"/>
    <xf numFmtId="43" fontId="19" fillId="0" borderId="6" xfId="1" applyFont="1" applyBorder="1"/>
    <xf numFmtId="43" fontId="19" fillId="0" borderId="1" xfId="1" applyFont="1" applyBorder="1"/>
    <xf numFmtId="43" fontId="19" fillId="0" borderId="0" xfId="0" applyNumberFormat="1" applyFont="1"/>
    <xf numFmtId="0" fontId="18" fillId="0" borderId="5" xfId="0" applyFont="1" applyBorder="1" applyAlignment="1"/>
    <xf numFmtId="43" fontId="18" fillId="0" borderId="7" xfId="1" applyFont="1" applyBorder="1"/>
    <xf numFmtId="164" fontId="19" fillId="0" borderId="0" xfId="0" applyNumberFormat="1" applyFont="1"/>
    <xf numFmtId="0" fontId="19" fillId="4" borderId="0" xfId="0" applyFont="1" applyFill="1"/>
    <xf numFmtId="39" fontId="21" fillId="0" borderId="1" xfId="0" applyNumberFormat="1" applyFont="1" applyBorder="1"/>
    <xf numFmtId="0" fontId="13" fillId="0" borderId="1" xfId="0" quotePrefix="1" applyFont="1" applyBorder="1" applyAlignment="1">
      <alignment horizontal="center"/>
    </xf>
    <xf numFmtId="165" fontId="22" fillId="0" borderId="1" xfId="1" applyNumberFormat="1" applyFont="1" applyBorder="1" applyAlignment="1">
      <alignment horizontal="left"/>
    </xf>
    <xf numFmtId="165" fontId="22" fillId="0" borderId="1" xfId="1" applyNumberFormat="1" applyFont="1" applyBorder="1" applyAlignment="1">
      <alignment horizontal="left" vertical="top"/>
    </xf>
    <xf numFmtId="43" fontId="22" fillId="0" borderId="1" xfId="1" applyFont="1" applyBorder="1" applyAlignment="1">
      <alignment horizontal="left" vertical="top"/>
    </xf>
    <xf numFmtId="43" fontId="22" fillId="0" borderId="1" xfId="1" applyFont="1" applyBorder="1" applyAlignment="1">
      <alignment horizontal="center"/>
    </xf>
    <xf numFmtId="43" fontId="23" fillId="0" borderId="1" xfId="1" applyFont="1" applyBorder="1"/>
    <xf numFmtId="43" fontId="23" fillId="0" borderId="1" xfId="1" applyFont="1" applyBorder="1" applyAlignment="1">
      <alignment wrapText="1"/>
    </xf>
    <xf numFmtId="43" fontId="23" fillId="0" borderId="1" xfId="1" applyFont="1" applyBorder="1" applyAlignment="1">
      <alignment horizontal="center" wrapText="1"/>
    </xf>
    <xf numFmtId="43" fontId="23" fillId="0" borderId="1" xfId="1" applyFont="1" applyBorder="1" applyAlignment="1">
      <alignment horizontal="center"/>
    </xf>
    <xf numFmtId="43" fontId="24" fillId="0" borderId="1" xfId="1" applyFont="1" applyBorder="1"/>
    <xf numFmtId="165" fontId="24" fillId="0" borderId="1" xfId="1" applyNumberFormat="1" applyFont="1" applyBorder="1" applyAlignment="1">
      <alignment horizontal="left"/>
    </xf>
    <xf numFmtId="165" fontId="24" fillId="0" borderId="1" xfId="1" applyNumberFormat="1" applyFont="1" applyBorder="1"/>
    <xf numFmtId="43" fontId="22" fillId="0" borderId="1" xfId="1" applyFont="1" applyBorder="1"/>
    <xf numFmtId="43" fontId="13" fillId="0" borderId="1" xfId="1" applyFont="1" applyBorder="1"/>
    <xf numFmtId="0" fontId="2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wrapText="1"/>
    </xf>
    <xf numFmtId="43" fontId="0" fillId="4" borderId="1" xfId="0" applyNumberFormat="1" applyFill="1" applyBorder="1"/>
    <xf numFmtId="43" fontId="0" fillId="0" borderId="1" xfId="1" applyFont="1" applyBorder="1" applyAlignment="1">
      <alignment wrapText="1"/>
    </xf>
    <xf numFmtId="43" fontId="2" fillId="4" borderId="1" xfId="0" applyNumberFormat="1" applyFont="1" applyFill="1" applyBorder="1"/>
    <xf numFmtId="0" fontId="2" fillId="0" borderId="1" xfId="0" applyFont="1" applyBorder="1" applyAlignment="1">
      <alignment horizontal="center" vertical="center"/>
    </xf>
    <xf numFmtId="43" fontId="2" fillId="0" borderId="0" xfId="1" applyFont="1" applyBorder="1"/>
    <xf numFmtId="43" fontId="0" fillId="0" borderId="1" xfId="1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right"/>
    </xf>
    <xf numFmtId="43" fontId="26" fillId="0" borderId="0" xfId="1" applyFont="1"/>
    <xf numFmtId="164" fontId="0" fillId="0" borderId="0" xfId="0" applyNumberFormat="1" applyBorder="1"/>
    <xf numFmtId="0" fontId="20" fillId="0" borderId="0" xfId="0" applyFont="1" applyBorder="1" applyAlignment="1">
      <alignment horizontal="center" wrapText="1"/>
    </xf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22" fillId="0" borderId="1" xfId="0" applyFont="1" applyBorder="1" applyAlignment="1">
      <alignment horizontal="center" wrapText="1"/>
    </xf>
    <xf numFmtId="165" fontId="24" fillId="0" borderId="1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3</v>
      </c>
      <c r="C1">
        <f ca="1">YEAR(NOW())</f>
        <v>2021</v>
      </c>
    </row>
    <row r="2" spans="1:8" ht="23.1" customHeight="1" x14ac:dyDescent="0.2"/>
    <row r="3" spans="1:8" ht="23.1" customHeight="1" x14ac:dyDescent="0.2">
      <c r="B3" t="s">
        <v>814</v>
      </c>
      <c r="F3" t="s">
        <v>815</v>
      </c>
    </row>
    <row r="4" spans="1:8" ht="23.1" customHeight="1" x14ac:dyDescent="0.2">
      <c r="B4" t="s">
        <v>811</v>
      </c>
      <c r="C4" t="s">
        <v>812</v>
      </c>
      <c r="D4" t="s">
        <v>813</v>
      </c>
      <c r="F4" t="s">
        <v>811</v>
      </c>
      <c r="G4" t="s">
        <v>812</v>
      </c>
      <c r="H4" t="s">
        <v>813</v>
      </c>
    </row>
    <row r="5" spans="1:8" ht="23.1" customHeight="1" x14ac:dyDescent="0.2">
      <c r="B5" s="35" t="e">
        <f>IF(G5=1,F5-1,F5)</f>
        <v>#REF!</v>
      </c>
      <c r="C5" s="3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37" t="e">
        <f>LOOKUP(C5,A8:B19)</f>
        <v>#REF!</v>
      </c>
      <c r="F6" s="37" t="e">
        <f>IF(G5=1,LOOKUP(G5,E8:F19),LOOKUP(G5,A8:B19))</f>
        <v>#REF!</v>
      </c>
    </row>
    <row r="8" spans="1:8" x14ac:dyDescent="0.2">
      <c r="A8">
        <v>1</v>
      </c>
      <c r="B8" s="38" t="e">
        <f>D8&amp;"-"&amp;RIGHT(B$5,2)</f>
        <v>#REF!</v>
      </c>
      <c r="D8" s="36" t="s">
        <v>824</v>
      </c>
      <c r="E8">
        <v>1</v>
      </c>
      <c r="F8" s="38" t="e">
        <f>D8&amp;"-"&amp;RIGHT(F$5,2)</f>
        <v>#REF!</v>
      </c>
    </row>
    <row r="9" spans="1:8" x14ac:dyDescent="0.2">
      <c r="A9">
        <v>2</v>
      </c>
      <c r="B9" s="38" t="e">
        <f t="shared" ref="B9:B19" si="0">D9&amp;"-"&amp;RIGHT(B$5,2)</f>
        <v>#REF!</v>
      </c>
      <c r="D9" s="36" t="s">
        <v>825</v>
      </c>
      <c r="E9">
        <v>2</v>
      </c>
      <c r="F9" s="38" t="e">
        <f t="shared" ref="F9:F19" si="1">D9&amp;"-"&amp;RIGHT(F$5,2)</f>
        <v>#REF!</v>
      </c>
    </row>
    <row r="10" spans="1:8" x14ac:dyDescent="0.2">
      <c r="A10">
        <v>3</v>
      </c>
      <c r="B10" s="38" t="e">
        <f t="shared" si="0"/>
        <v>#REF!</v>
      </c>
      <c r="D10" s="36" t="s">
        <v>826</v>
      </c>
      <c r="E10">
        <v>3</v>
      </c>
      <c r="F10" s="38" t="e">
        <f t="shared" si="1"/>
        <v>#REF!</v>
      </c>
    </row>
    <row r="11" spans="1:8" x14ac:dyDescent="0.2">
      <c r="A11">
        <v>4</v>
      </c>
      <c r="B11" s="38" t="e">
        <f t="shared" si="0"/>
        <v>#REF!</v>
      </c>
      <c r="D11" s="36" t="s">
        <v>827</v>
      </c>
      <c r="E11">
        <v>4</v>
      </c>
      <c r="F11" s="38" t="e">
        <f t="shared" si="1"/>
        <v>#REF!</v>
      </c>
    </row>
    <row r="12" spans="1:8" x14ac:dyDescent="0.2">
      <c r="A12">
        <v>5</v>
      </c>
      <c r="B12" s="38" t="e">
        <f t="shared" si="0"/>
        <v>#REF!</v>
      </c>
      <c r="D12" s="36" t="s">
        <v>816</v>
      </c>
      <c r="E12">
        <v>5</v>
      </c>
      <c r="F12" s="38" t="e">
        <f t="shared" si="1"/>
        <v>#REF!</v>
      </c>
    </row>
    <row r="13" spans="1:8" x14ac:dyDescent="0.2">
      <c r="A13">
        <v>6</v>
      </c>
      <c r="B13" s="38" t="e">
        <f t="shared" si="0"/>
        <v>#REF!</v>
      </c>
      <c r="D13" s="36" t="s">
        <v>817</v>
      </c>
      <c r="E13">
        <v>6</v>
      </c>
      <c r="F13" s="38" t="e">
        <f t="shared" si="1"/>
        <v>#REF!</v>
      </c>
    </row>
    <row r="14" spans="1:8" x14ac:dyDescent="0.2">
      <c r="A14">
        <v>7</v>
      </c>
      <c r="B14" s="38" t="e">
        <f t="shared" si="0"/>
        <v>#REF!</v>
      </c>
      <c r="D14" s="36" t="s">
        <v>818</v>
      </c>
      <c r="E14">
        <v>7</v>
      </c>
      <c r="F14" s="38" t="e">
        <f t="shared" si="1"/>
        <v>#REF!</v>
      </c>
    </row>
    <row r="15" spans="1:8" x14ac:dyDescent="0.2">
      <c r="A15">
        <v>8</v>
      </c>
      <c r="B15" s="38" t="e">
        <f t="shared" si="0"/>
        <v>#REF!</v>
      </c>
      <c r="D15" s="36" t="s">
        <v>819</v>
      </c>
      <c r="E15">
        <v>8</v>
      </c>
      <c r="F15" s="38" t="e">
        <f t="shared" si="1"/>
        <v>#REF!</v>
      </c>
    </row>
    <row r="16" spans="1:8" x14ac:dyDescent="0.2">
      <c r="A16">
        <v>9</v>
      </c>
      <c r="B16" s="38" t="e">
        <f t="shared" si="0"/>
        <v>#REF!</v>
      </c>
      <c r="D16" s="36" t="s">
        <v>820</v>
      </c>
      <c r="E16">
        <v>9</v>
      </c>
      <c r="F16" s="38" t="e">
        <f t="shared" si="1"/>
        <v>#REF!</v>
      </c>
    </row>
    <row r="17" spans="1:6" x14ac:dyDescent="0.2">
      <c r="A17">
        <v>10</v>
      </c>
      <c r="B17" s="38" t="e">
        <f t="shared" si="0"/>
        <v>#REF!</v>
      </c>
      <c r="D17" s="36" t="s">
        <v>821</v>
      </c>
      <c r="E17">
        <v>10</v>
      </c>
      <c r="F17" s="38" t="e">
        <f t="shared" si="1"/>
        <v>#REF!</v>
      </c>
    </row>
    <row r="18" spans="1:6" x14ac:dyDescent="0.2">
      <c r="A18">
        <v>11</v>
      </c>
      <c r="B18" s="38" t="e">
        <f t="shared" si="0"/>
        <v>#REF!</v>
      </c>
      <c r="D18" s="36" t="s">
        <v>822</v>
      </c>
      <c r="E18">
        <v>11</v>
      </c>
      <c r="F18" s="38" t="e">
        <f t="shared" si="1"/>
        <v>#REF!</v>
      </c>
    </row>
    <row r="19" spans="1:6" x14ac:dyDescent="0.2">
      <c r="A19">
        <v>12</v>
      </c>
      <c r="B19" s="38" t="e">
        <f t="shared" si="0"/>
        <v>#REF!</v>
      </c>
      <c r="D19" s="36" t="s">
        <v>823</v>
      </c>
      <c r="E19">
        <v>12</v>
      </c>
      <c r="F19" s="3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O32"/>
  <sheetViews>
    <sheetView zoomScale="70" workbookViewId="0">
      <selection activeCell="A3" sqref="A1:XFD3"/>
    </sheetView>
  </sheetViews>
  <sheetFormatPr defaultRowHeight="12.75" x14ac:dyDescent="0.2"/>
  <cols>
    <col min="1" max="1" width="6.28515625" customWidth="1"/>
    <col min="2" max="2" width="51.85546875" customWidth="1"/>
    <col min="3" max="3" width="34.28515625" bestFit="1" customWidth="1"/>
    <col min="4" max="5" width="36.140625" customWidth="1"/>
    <col min="6" max="6" width="33.42578125" customWidth="1"/>
    <col min="7" max="7" width="38.140625" customWidth="1"/>
    <col min="8" max="8" width="36" customWidth="1"/>
    <col min="9" max="9" width="32.42578125" customWidth="1"/>
    <col min="10" max="10" width="35.28515625" customWidth="1"/>
    <col min="12" max="13" width="9.140625" hidden="1" customWidth="1"/>
  </cols>
  <sheetData>
    <row r="1" spans="1:15" ht="49.5" customHeight="1" x14ac:dyDescent="0.4">
      <c r="A1" s="112" t="s">
        <v>897</v>
      </c>
      <c r="B1" s="112"/>
      <c r="C1" s="112"/>
      <c r="D1" s="112"/>
      <c r="E1" s="112"/>
      <c r="F1" s="112"/>
      <c r="G1" s="112"/>
      <c r="H1" s="42"/>
      <c r="I1" s="42"/>
      <c r="J1" s="20"/>
      <c r="K1" s="20"/>
      <c r="L1" s="20"/>
      <c r="M1" s="20"/>
      <c r="N1" s="20"/>
      <c r="O1" s="20"/>
    </row>
    <row r="2" spans="1:15" ht="20.25" customHeight="1" x14ac:dyDescent="0.35">
      <c r="A2" s="43"/>
      <c r="B2" s="43"/>
      <c r="C2" s="44"/>
      <c r="D2" s="45"/>
      <c r="E2" s="45"/>
      <c r="F2" s="45"/>
      <c r="G2" s="45"/>
      <c r="H2" s="46"/>
      <c r="I2" s="46"/>
    </row>
    <row r="3" spans="1:15" ht="93" customHeight="1" x14ac:dyDescent="0.35">
      <c r="A3" s="47" t="s">
        <v>0</v>
      </c>
      <c r="B3" s="47" t="s">
        <v>24</v>
      </c>
      <c r="C3" s="48" t="s">
        <v>18</v>
      </c>
      <c r="D3" s="49" t="s">
        <v>39</v>
      </c>
      <c r="E3" s="66" t="s">
        <v>906</v>
      </c>
      <c r="F3" s="50" t="s">
        <v>32</v>
      </c>
      <c r="G3" s="50" t="s">
        <v>20</v>
      </c>
      <c r="H3" s="67"/>
      <c r="I3" s="43"/>
    </row>
    <row r="4" spans="1:15" ht="30" customHeight="1" x14ac:dyDescent="0.35">
      <c r="A4" s="50"/>
      <c r="B4" s="50"/>
      <c r="C4" s="51" t="s">
        <v>896</v>
      </c>
      <c r="D4" s="51" t="s">
        <v>896</v>
      </c>
      <c r="E4" s="51" t="s">
        <v>896</v>
      </c>
      <c r="F4" s="51" t="s">
        <v>896</v>
      </c>
      <c r="G4" s="51" t="s">
        <v>896</v>
      </c>
      <c r="H4" s="68"/>
      <c r="I4" s="43"/>
    </row>
    <row r="5" spans="1:15" ht="30" customHeight="1" x14ac:dyDescent="0.35">
      <c r="A5" s="52">
        <v>1</v>
      </c>
      <c r="B5" s="52" t="s">
        <v>28</v>
      </c>
      <c r="C5" s="53">
        <v>189451454372.5715</v>
      </c>
      <c r="D5" s="54">
        <v>1780118119.6545999</v>
      </c>
      <c r="E5" s="54">
        <v>3161118059.2695999</v>
      </c>
      <c r="F5" s="54">
        <v>23904425566.4175</v>
      </c>
      <c r="G5" s="63">
        <f>C5+D5+E5+F5</f>
        <v>218297116117.91321</v>
      </c>
      <c r="H5" s="59"/>
      <c r="I5" s="43"/>
    </row>
    <row r="6" spans="1:15" ht="23.25" x14ac:dyDescent="0.35">
      <c r="A6" s="52">
        <v>2</v>
      </c>
      <c r="B6" s="52" t="s">
        <v>34</v>
      </c>
      <c r="C6" s="53">
        <v>96092309431.190399</v>
      </c>
      <c r="D6" s="53">
        <v>902899699.26289999</v>
      </c>
      <c r="E6" s="53">
        <v>1603361323.9119999</v>
      </c>
      <c r="F6" s="53">
        <v>79681418554.725006</v>
      </c>
      <c r="G6" s="63">
        <f t="shared" ref="G6:G16" si="0">C6+D6+E6+F6</f>
        <v>178279989009.0903</v>
      </c>
      <c r="H6" s="59"/>
      <c r="I6" s="110"/>
    </row>
    <row r="7" spans="1:15" ht="23.25" x14ac:dyDescent="0.35">
      <c r="A7" s="52">
        <v>3</v>
      </c>
      <c r="B7" s="52" t="s">
        <v>35</v>
      </c>
      <c r="C7" s="53">
        <v>74083142750.094406</v>
      </c>
      <c r="D7" s="53">
        <v>696097822.03649998</v>
      </c>
      <c r="E7" s="53">
        <v>1236124373.9741001</v>
      </c>
      <c r="F7" s="53">
        <v>55776992988.307503</v>
      </c>
      <c r="G7" s="63">
        <f t="shared" si="0"/>
        <v>131792357934.41251</v>
      </c>
      <c r="H7" s="59"/>
      <c r="I7" s="43"/>
    </row>
    <row r="8" spans="1:15" ht="23.25" x14ac:dyDescent="0.35">
      <c r="A8" s="52">
        <v>4</v>
      </c>
      <c r="B8" s="52" t="s">
        <v>21</v>
      </c>
      <c r="C8" s="53">
        <v>30477509012.923698</v>
      </c>
      <c r="D8" s="53">
        <v>452687524.53600001</v>
      </c>
      <c r="E8" s="53">
        <v>896641940.72440004</v>
      </c>
      <c r="F8" s="53">
        <v>0</v>
      </c>
      <c r="G8" s="63">
        <f t="shared" si="0"/>
        <v>31826838478.184097</v>
      </c>
      <c r="H8" s="59"/>
      <c r="I8" s="110"/>
      <c r="J8" s="34"/>
    </row>
    <row r="9" spans="1:15" ht="23.25" x14ac:dyDescent="0.35">
      <c r="A9" s="52">
        <v>5</v>
      </c>
      <c r="B9" s="52" t="s">
        <v>41</v>
      </c>
      <c r="C9" s="53">
        <v>6302508921</v>
      </c>
      <c r="D9" s="53">
        <v>0</v>
      </c>
      <c r="E9" s="53">
        <v>0</v>
      </c>
      <c r="F9" s="53">
        <v>684625452.67999995</v>
      </c>
      <c r="G9" s="63">
        <f t="shared" si="0"/>
        <v>6987134373.6800003</v>
      </c>
      <c r="H9" s="59"/>
      <c r="I9" s="43"/>
      <c r="J9" s="31"/>
    </row>
    <row r="10" spans="1:15" ht="23.25" x14ac:dyDescent="0.35">
      <c r="A10" s="52">
        <v>6</v>
      </c>
      <c r="B10" s="52" t="s">
        <v>898</v>
      </c>
      <c r="C10" s="53">
        <v>6358482831.5500002</v>
      </c>
      <c r="D10" s="53">
        <v>0</v>
      </c>
      <c r="E10" s="53">
        <v>0</v>
      </c>
      <c r="F10" s="53">
        <v>0</v>
      </c>
      <c r="G10" s="63">
        <f t="shared" si="0"/>
        <v>6358482831.5500002</v>
      </c>
      <c r="H10" s="59"/>
      <c r="I10" s="43"/>
    </row>
    <row r="11" spans="1:15" ht="23.25" x14ac:dyDescent="0.35">
      <c r="A11" s="52">
        <v>7</v>
      </c>
      <c r="B11" s="55" t="s">
        <v>899</v>
      </c>
      <c r="C11" s="53">
        <v>4259560026.79</v>
      </c>
      <c r="D11" s="64">
        <v>0</v>
      </c>
      <c r="E11" s="64">
        <v>0</v>
      </c>
      <c r="F11" s="64">
        <v>6169690121.9200001</v>
      </c>
      <c r="G11" s="63">
        <f t="shared" si="0"/>
        <v>10429250148.709999</v>
      </c>
      <c r="H11" s="59"/>
      <c r="I11" s="43"/>
    </row>
    <row r="12" spans="1:15" ht="75.75" customHeight="1" x14ac:dyDescent="0.35">
      <c r="A12" s="52">
        <v>8</v>
      </c>
      <c r="B12" s="55" t="s">
        <v>900</v>
      </c>
      <c r="C12" s="63">
        <v>4000000000</v>
      </c>
      <c r="D12" s="63">
        <v>0</v>
      </c>
      <c r="E12" s="63">
        <v>0</v>
      </c>
      <c r="F12" s="63">
        <v>0</v>
      </c>
      <c r="G12" s="63">
        <f t="shared" si="0"/>
        <v>4000000000</v>
      </c>
      <c r="H12" s="59"/>
      <c r="I12" s="43"/>
    </row>
    <row r="13" spans="1:15" ht="75.75" customHeight="1" x14ac:dyDescent="0.35">
      <c r="A13" s="52">
        <v>9</v>
      </c>
      <c r="B13" s="55" t="s">
        <v>901</v>
      </c>
      <c r="C13" s="63">
        <v>100000000</v>
      </c>
      <c r="D13" s="63">
        <v>0</v>
      </c>
      <c r="E13" s="63">
        <v>0</v>
      </c>
      <c r="F13" s="63">
        <v>0</v>
      </c>
      <c r="G13" s="63">
        <f t="shared" si="0"/>
        <v>100000000</v>
      </c>
      <c r="H13" s="59"/>
      <c r="I13" s="43"/>
    </row>
    <row r="14" spans="1:15" ht="75.75" customHeight="1" x14ac:dyDescent="0.35">
      <c r="A14" s="52">
        <v>10</v>
      </c>
      <c r="B14" s="55" t="s">
        <v>902</v>
      </c>
      <c r="C14" s="63">
        <v>6422257.8499999996</v>
      </c>
      <c r="D14" s="63">
        <v>0</v>
      </c>
      <c r="E14" s="63">
        <v>0</v>
      </c>
      <c r="F14" s="63">
        <v>0</v>
      </c>
      <c r="G14" s="63">
        <f t="shared" si="0"/>
        <v>6422257.8499999996</v>
      </c>
      <c r="H14" s="59"/>
      <c r="I14" s="43"/>
    </row>
    <row r="15" spans="1:15" ht="75.75" customHeight="1" x14ac:dyDescent="0.35">
      <c r="A15" s="52">
        <v>11</v>
      </c>
      <c r="B15" s="61" t="s">
        <v>903</v>
      </c>
      <c r="C15" s="63">
        <v>0</v>
      </c>
      <c r="D15" s="63">
        <v>0</v>
      </c>
      <c r="E15" s="63">
        <v>0</v>
      </c>
      <c r="F15" s="63">
        <v>5140736680.9499998</v>
      </c>
      <c r="G15" s="63">
        <f t="shared" si="0"/>
        <v>5140736680.9499998</v>
      </c>
      <c r="H15" s="59"/>
      <c r="I15" s="43"/>
    </row>
    <row r="16" spans="1:15" ht="75.75" customHeight="1" x14ac:dyDescent="0.35">
      <c r="A16" s="52">
        <v>12</v>
      </c>
      <c r="B16" s="61" t="s">
        <v>905</v>
      </c>
      <c r="C16" s="63">
        <v>2205445397.4699998</v>
      </c>
      <c r="D16" s="63">
        <v>0</v>
      </c>
      <c r="E16" s="63">
        <v>0</v>
      </c>
      <c r="F16" s="63">
        <v>0</v>
      </c>
      <c r="G16" s="63">
        <f t="shared" si="0"/>
        <v>2205445397.4699998</v>
      </c>
      <c r="H16" s="59"/>
      <c r="I16" s="43"/>
    </row>
    <row r="17" spans="1:9" ht="75.75" customHeight="1" x14ac:dyDescent="0.35">
      <c r="A17" s="52">
        <v>13</v>
      </c>
      <c r="B17" s="62" t="s">
        <v>904</v>
      </c>
      <c r="C17" s="63">
        <v>23920441326.360001</v>
      </c>
      <c r="D17" s="63">
        <v>0</v>
      </c>
      <c r="E17" s="63">
        <v>0</v>
      </c>
      <c r="F17" s="63">
        <v>0</v>
      </c>
      <c r="G17" s="63">
        <f>C17+D17+E17+F17</f>
        <v>23920441326.360001</v>
      </c>
      <c r="H17" s="59"/>
      <c r="I17" s="43"/>
    </row>
    <row r="18" spans="1:9" ht="27.75" customHeight="1" thickBot="1" x14ac:dyDescent="0.4">
      <c r="A18" s="52"/>
      <c r="B18" s="52" t="s">
        <v>20</v>
      </c>
      <c r="C18" s="56">
        <f>SUM(C5:C17)</f>
        <v>437257276327.79993</v>
      </c>
      <c r="D18" s="56">
        <f t="shared" ref="D18:E18" si="1">SUM(D5:D17)</f>
        <v>3831803165.4899998</v>
      </c>
      <c r="E18" s="56">
        <f t="shared" si="1"/>
        <v>6897245697.8801003</v>
      </c>
      <c r="F18" s="56">
        <f>SUM(F5:F17)</f>
        <v>171357889365.00003</v>
      </c>
      <c r="G18" s="56">
        <f>SUM(G5:G17)</f>
        <v>619344214556.17004</v>
      </c>
      <c r="H18" s="65"/>
      <c r="I18" s="43"/>
    </row>
    <row r="19" spans="1:9" ht="24" thickTop="1" x14ac:dyDescent="0.35">
      <c r="A19" s="43"/>
      <c r="B19" s="57" t="s">
        <v>40</v>
      </c>
      <c r="C19" s="58"/>
      <c r="D19" s="58"/>
      <c r="E19" s="58"/>
      <c r="F19" s="58"/>
      <c r="G19" s="58"/>
      <c r="H19" s="59"/>
      <c r="I19" s="59"/>
    </row>
    <row r="20" spans="1:9" ht="23.25" x14ac:dyDescent="0.35">
      <c r="A20" s="43"/>
      <c r="B20" s="43"/>
      <c r="C20" s="58"/>
      <c r="D20" s="60"/>
      <c r="E20" s="60"/>
      <c r="F20" s="60" t="s">
        <v>25</v>
      </c>
      <c r="G20" s="109"/>
      <c r="H20" s="58"/>
      <c r="I20" s="58"/>
    </row>
    <row r="21" spans="1:9" ht="22.5" x14ac:dyDescent="0.3">
      <c r="A21" s="113" t="s">
        <v>907</v>
      </c>
      <c r="B21" s="113"/>
      <c r="C21" s="113"/>
      <c r="D21" s="113"/>
      <c r="E21" s="113"/>
      <c r="F21" s="113"/>
      <c r="G21" s="113"/>
      <c r="H21" s="113"/>
      <c r="I21" s="113"/>
    </row>
    <row r="22" spans="1:9" ht="16.5" customHeight="1" x14ac:dyDescent="0.2">
      <c r="A22" s="41"/>
      <c r="B22" s="41"/>
      <c r="C22" s="41"/>
      <c r="D22" s="41"/>
      <c r="E22" s="41"/>
      <c r="F22" s="41"/>
      <c r="G22" s="41"/>
      <c r="H22" s="41"/>
      <c r="I22" s="41"/>
    </row>
    <row r="23" spans="1:9" ht="30" customHeight="1" x14ac:dyDescent="0.3">
      <c r="A23" s="70"/>
      <c r="B23" s="70">
        <v>1</v>
      </c>
      <c r="C23" s="70">
        <v>2</v>
      </c>
      <c r="D23" s="70">
        <v>3</v>
      </c>
      <c r="E23" s="70" t="s">
        <v>910</v>
      </c>
      <c r="F23" s="71">
        <v>5</v>
      </c>
      <c r="G23" s="70">
        <v>6</v>
      </c>
      <c r="H23" s="70">
        <v>7</v>
      </c>
      <c r="I23" s="70" t="s">
        <v>911</v>
      </c>
    </row>
    <row r="24" spans="1:9" ht="72" customHeight="1" x14ac:dyDescent="0.3">
      <c r="A24" s="66" t="s">
        <v>0</v>
      </c>
      <c r="B24" s="66" t="s">
        <v>24</v>
      </c>
      <c r="C24" s="73" t="s">
        <v>8</v>
      </c>
      <c r="D24" s="66" t="s">
        <v>908</v>
      </c>
      <c r="E24" s="66" t="s">
        <v>16</v>
      </c>
      <c r="F24" s="74" t="s">
        <v>39</v>
      </c>
      <c r="G24" s="66" t="s">
        <v>906</v>
      </c>
      <c r="H24" s="66" t="s">
        <v>32</v>
      </c>
      <c r="I24" s="66" t="s">
        <v>17</v>
      </c>
    </row>
    <row r="25" spans="1:9" ht="30" customHeight="1" x14ac:dyDescent="0.3">
      <c r="A25" s="75"/>
      <c r="B25" s="75"/>
      <c r="C25" s="76" t="s">
        <v>896</v>
      </c>
      <c r="D25" s="76" t="s">
        <v>896</v>
      </c>
      <c r="E25" s="76" t="s">
        <v>896</v>
      </c>
      <c r="F25" s="76" t="s">
        <v>896</v>
      </c>
      <c r="G25" s="76" t="s">
        <v>896</v>
      </c>
      <c r="H25" s="76" t="s">
        <v>896</v>
      </c>
      <c r="I25" s="76" t="s">
        <v>896</v>
      </c>
    </row>
    <row r="26" spans="1:9" ht="30" customHeight="1" x14ac:dyDescent="0.3">
      <c r="A26" s="75">
        <v>1</v>
      </c>
      <c r="B26" s="77" t="s">
        <v>22</v>
      </c>
      <c r="C26" s="78">
        <v>174419049678.6203</v>
      </c>
      <c r="D26" s="78">
        <v>54954000765.559998</v>
      </c>
      <c r="E26" s="78">
        <f>C26-D26</f>
        <v>119465048913.0603</v>
      </c>
      <c r="F26" s="78">
        <v>1638871085.8627</v>
      </c>
      <c r="G26" s="78">
        <v>2910292822.2205</v>
      </c>
      <c r="H26" s="79">
        <v>22310797195.323002</v>
      </c>
      <c r="I26" s="79">
        <f>E26+F26+G26+H26</f>
        <v>146325010016.46652</v>
      </c>
    </row>
    <row r="27" spans="1:9" ht="30" customHeight="1" x14ac:dyDescent="0.3">
      <c r="A27" s="75">
        <v>2</v>
      </c>
      <c r="B27" s="77" t="s">
        <v>23</v>
      </c>
      <c r="C27" s="78">
        <v>3596269065.5386</v>
      </c>
      <c r="D27" s="78">
        <v>0</v>
      </c>
      <c r="E27" s="78">
        <f t="shared" ref="E27:E30" si="2">C27-D27</f>
        <v>3596269065.5386</v>
      </c>
      <c r="F27" s="78">
        <v>33791156.409500003</v>
      </c>
      <c r="G27" s="78">
        <v>60006037.57</v>
      </c>
      <c r="H27" s="78">
        <v>0</v>
      </c>
      <c r="I27" s="79">
        <f t="shared" ref="I27:I30" si="3">E27+F27+G27+H27</f>
        <v>3690066259.5181003</v>
      </c>
    </row>
    <row r="28" spans="1:9" ht="20.25" x14ac:dyDescent="0.3">
      <c r="A28" s="75">
        <v>3</v>
      </c>
      <c r="B28" s="77" t="s">
        <v>4</v>
      </c>
      <c r="C28" s="78">
        <v>1798134532.7693</v>
      </c>
      <c r="D28" s="78">
        <v>0</v>
      </c>
      <c r="E28" s="78">
        <f t="shared" si="2"/>
        <v>1798134532.7693</v>
      </c>
      <c r="F28" s="78">
        <v>16895578.204799999</v>
      </c>
      <c r="G28" s="78">
        <v>30003018.785799999</v>
      </c>
      <c r="H28" s="78">
        <v>0</v>
      </c>
      <c r="I28" s="79">
        <f t="shared" si="3"/>
        <v>1845033129.7598999</v>
      </c>
    </row>
    <row r="29" spans="1:9" ht="20.25" x14ac:dyDescent="0.3">
      <c r="A29" s="75">
        <v>4</v>
      </c>
      <c r="B29" s="77" t="s">
        <v>5</v>
      </c>
      <c r="C29" s="78">
        <v>6041732030.1048002</v>
      </c>
      <c r="D29" s="78">
        <v>0</v>
      </c>
      <c r="E29" s="78">
        <f t="shared" si="2"/>
        <v>6041732030.1048002</v>
      </c>
      <c r="F29" s="78">
        <v>56769142.767999999</v>
      </c>
      <c r="G29" s="78">
        <v>100810143.12019999</v>
      </c>
      <c r="H29" s="78">
        <v>0</v>
      </c>
      <c r="I29" s="79">
        <f t="shared" si="3"/>
        <v>6199311315.993</v>
      </c>
    </row>
    <row r="30" spans="1:9" ht="21" thickBot="1" x14ac:dyDescent="0.35">
      <c r="A30" s="75">
        <v>5</v>
      </c>
      <c r="B30" s="75" t="s">
        <v>6</v>
      </c>
      <c r="C30" s="78">
        <v>3596269065.5386</v>
      </c>
      <c r="D30" s="78">
        <v>56566861.380000003</v>
      </c>
      <c r="E30" s="78">
        <f t="shared" si="2"/>
        <v>3539702204.1585999</v>
      </c>
      <c r="F30" s="78">
        <v>33791156.409500003</v>
      </c>
      <c r="G30" s="78">
        <v>60006037.57</v>
      </c>
      <c r="H30" s="79">
        <v>1593628371.0945001</v>
      </c>
      <c r="I30" s="79">
        <f t="shared" si="3"/>
        <v>5227127769.2326002</v>
      </c>
    </row>
    <row r="31" spans="1:9" ht="21.75" thickTop="1" thickBot="1" x14ac:dyDescent="0.35">
      <c r="A31" s="75"/>
      <c r="B31" s="81" t="s">
        <v>11</v>
      </c>
      <c r="C31" s="82">
        <f>SUM(C26:C30)</f>
        <v>189451454372.57159</v>
      </c>
      <c r="D31" s="82">
        <f t="shared" ref="D31:H31" si="4">SUM(D26:D30)</f>
        <v>55010567626.939995</v>
      </c>
      <c r="E31" s="82">
        <f t="shared" si="4"/>
        <v>134440886745.63161</v>
      </c>
      <c r="F31" s="82">
        <f t="shared" si="4"/>
        <v>1780118119.6545</v>
      </c>
      <c r="G31" s="82">
        <f t="shared" si="4"/>
        <v>3161118059.2665005</v>
      </c>
      <c r="H31" s="82">
        <f t="shared" si="4"/>
        <v>23904425566.417503</v>
      </c>
      <c r="I31" s="82">
        <f>SUM(I26:I30)</f>
        <v>163286548490.97012</v>
      </c>
    </row>
    <row r="32" spans="1:9" ht="21" thickTop="1" x14ac:dyDescent="0.3">
      <c r="A32" s="72"/>
      <c r="B32" s="72"/>
      <c r="C32" s="72"/>
      <c r="D32" s="80"/>
      <c r="E32" s="80"/>
      <c r="F32" s="84"/>
      <c r="G32" s="84"/>
      <c r="H32" s="83"/>
      <c r="I32" s="80"/>
    </row>
  </sheetData>
  <mergeCells count="2">
    <mergeCell ref="A1:G1"/>
    <mergeCell ref="A21:I21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pageSetUpPr fitToPage="1"/>
  </sheetPr>
  <dimension ref="A1:R47"/>
  <sheetViews>
    <sheetView zoomScale="80" zoomScaleNormal="80" workbookViewId="0">
      <pane xSplit="3" ySplit="6" topLeftCell="D7" activePane="bottomRight" state="frozen"/>
      <selection pane="topRight" activeCell="D1" sqref="D1"/>
      <selection pane="bottomLeft" activeCell="A10" sqref="A10"/>
      <selection pane="bottomRight" activeCell="A3" sqref="A1:XFD3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24.7109375" customWidth="1"/>
    <col min="6" max="6" width="26.5703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1" width="21" customWidth="1"/>
    <col min="12" max="12" width="25" customWidth="1"/>
    <col min="13" max="14" width="21" customWidth="1"/>
    <col min="15" max="15" width="22" bestFit="1" customWidth="1"/>
    <col min="16" max="16" width="24.140625" bestFit="1" customWidth="1"/>
    <col min="17" max="17" width="20.140625" bestFit="1" customWidth="1"/>
    <col min="18" max="18" width="4.28515625" bestFit="1" customWidth="1"/>
  </cols>
  <sheetData>
    <row r="1" spans="1:18" ht="18" x14ac:dyDescent="0.25">
      <c r="A1" s="117" t="s">
        <v>909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18" ht="20.25" x14ac:dyDescent="0.3">
      <c r="A2" s="23"/>
      <c r="B2" s="23"/>
      <c r="C2" s="23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23"/>
    </row>
    <row r="3" spans="1:18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 t="s">
        <v>9</v>
      </c>
      <c r="G3" s="2">
        <v>7</v>
      </c>
      <c r="H3" s="2">
        <v>8</v>
      </c>
      <c r="I3" s="2">
        <v>9</v>
      </c>
      <c r="J3" s="2" t="s">
        <v>10</v>
      </c>
      <c r="K3" s="2">
        <v>11</v>
      </c>
      <c r="L3" s="2">
        <v>12</v>
      </c>
      <c r="M3" s="2">
        <v>13</v>
      </c>
      <c r="N3" s="40">
        <v>14</v>
      </c>
      <c r="O3" s="2">
        <v>15</v>
      </c>
      <c r="P3" s="2" t="s">
        <v>916</v>
      </c>
      <c r="Q3" s="2" t="s">
        <v>917</v>
      </c>
      <c r="R3" s="1"/>
    </row>
    <row r="4" spans="1:18" ht="12.75" customHeight="1" x14ac:dyDescent="0.2">
      <c r="A4" s="118" t="s">
        <v>0</v>
      </c>
      <c r="B4" s="118" t="s">
        <v>24</v>
      </c>
      <c r="C4" s="118" t="s">
        <v>1</v>
      </c>
      <c r="D4" s="118" t="s">
        <v>8</v>
      </c>
      <c r="E4" s="118" t="s">
        <v>37</v>
      </c>
      <c r="F4" s="118" t="s">
        <v>2</v>
      </c>
      <c r="G4" s="123" t="s">
        <v>31</v>
      </c>
      <c r="H4" s="124"/>
      <c r="I4" s="125"/>
      <c r="J4" s="118" t="s">
        <v>16</v>
      </c>
      <c r="K4" s="115" t="s">
        <v>914</v>
      </c>
      <c r="L4" s="115" t="s">
        <v>913</v>
      </c>
      <c r="M4" s="118" t="s">
        <v>79</v>
      </c>
      <c r="N4" s="118" t="s">
        <v>915</v>
      </c>
      <c r="O4" s="118" t="s">
        <v>79</v>
      </c>
      <c r="P4" s="118" t="s">
        <v>33</v>
      </c>
      <c r="Q4" s="118" t="s">
        <v>17</v>
      </c>
      <c r="R4" s="118" t="s">
        <v>0</v>
      </c>
    </row>
    <row r="5" spans="1:18" ht="44.25" customHeight="1" x14ac:dyDescent="0.2">
      <c r="A5" s="119"/>
      <c r="B5" s="119"/>
      <c r="C5" s="119"/>
      <c r="D5" s="119"/>
      <c r="E5" s="119"/>
      <c r="F5" s="119"/>
      <c r="G5" s="3" t="s">
        <v>3</v>
      </c>
      <c r="H5" s="3" t="s">
        <v>15</v>
      </c>
      <c r="I5" s="3" t="s">
        <v>828</v>
      </c>
      <c r="J5" s="119"/>
      <c r="K5" s="116"/>
      <c r="L5" s="116"/>
      <c r="M5" s="119"/>
      <c r="N5" s="119"/>
      <c r="O5" s="119"/>
      <c r="P5" s="119"/>
      <c r="Q5" s="119"/>
      <c r="R5" s="119"/>
    </row>
    <row r="6" spans="1:18" ht="18.75" x14ac:dyDescent="0.3">
      <c r="A6" s="1"/>
      <c r="B6" s="1"/>
      <c r="C6" s="1"/>
      <c r="D6" s="4" t="s">
        <v>7</v>
      </c>
      <c r="E6" s="4" t="s">
        <v>7</v>
      </c>
      <c r="F6" s="86" t="s">
        <v>896</v>
      </c>
      <c r="G6" s="86" t="s">
        <v>896</v>
      </c>
      <c r="H6" s="86" t="s">
        <v>896</v>
      </c>
      <c r="I6" s="86" t="s">
        <v>896</v>
      </c>
      <c r="J6" s="86" t="s">
        <v>896</v>
      </c>
      <c r="K6" s="86" t="s">
        <v>896</v>
      </c>
      <c r="L6" s="86" t="s">
        <v>896</v>
      </c>
      <c r="M6" s="86" t="s">
        <v>896</v>
      </c>
      <c r="N6" s="86" t="s">
        <v>896</v>
      </c>
      <c r="O6" s="86" t="s">
        <v>896</v>
      </c>
      <c r="P6" s="86" t="s">
        <v>896</v>
      </c>
      <c r="Q6" s="86" t="s">
        <v>896</v>
      </c>
      <c r="R6" s="1"/>
    </row>
    <row r="7" spans="1:18" ht="18" customHeight="1" x14ac:dyDescent="0.2">
      <c r="A7" s="1">
        <v>1</v>
      </c>
      <c r="B7" s="29" t="s">
        <v>42</v>
      </c>
      <c r="C7" s="28">
        <v>17</v>
      </c>
      <c r="D7" s="5">
        <v>2372839612.3600001</v>
      </c>
      <c r="E7" s="5">
        <v>324344026.70389998</v>
      </c>
      <c r="F7" s="6">
        <f>D7+E7</f>
        <v>2697183639.0639</v>
      </c>
      <c r="G7" s="7">
        <v>83360132.790000007</v>
      </c>
      <c r="H7" s="7">
        <v>0</v>
      </c>
      <c r="I7" s="5">
        <v>391057008.87</v>
      </c>
      <c r="J7" s="8">
        <f>F7-G7-H7-I7</f>
        <v>2222766497.4039001</v>
      </c>
      <c r="K7" s="6">
        <v>28951053.18</v>
      </c>
      <c r="L7" s="6">
        <v>52774840.25</v>
      </c>
      <c r="M7" s="6">
        <v>1620687670.1900001</v>
      </c>
      <c r="N7" s="6">
        <v>0</v>
      </c>
      <c r="O7" s="8">
        <f>M7-N7</f>
        <v>1620687670.1900001</v>
      </c>
      <c r="P7" s="21">
        <f>F7+K7+L7+M7</f>
        <v>4399597202.6838999</v>
      </c>
      <c r="Q7" s="9">
        <f>J7+K7+L7+O7</f>
        <v>3925180061.0239</v>
      </c>
      <c r="R7" s="1">
        <v>1</v>
      </c>
    </row>
    <row r="8" spans="1:18" ht="18" customHeight="1" x14ac:dyDescent="0.2">
      <c r="A8" s="1">
        <v>2</v>
      </c>
      <c r="B8" s="29" t="s">
        <v>43</v>
      </c>
      <c r="C8" s="25">
        <v>21</v>
      </c>
      <c r="D8" s="5">
        <v>2524293298.9047999</v>
      </c>
      <c r="E8" s="5">
        <v>0</v>
      </c>
      <c r="F8" s="6">
        <f t="shared" ref="F8:F43" si="0">D8+E8</f>
        <v>2524293298.9047999</v>
      </c>
      <c r="G8" s="7">
        <v>85812700.030000001</v>
      </c>
      <c r="H8" s="7">
        <v>0</v>
      </c>
      <c r="I8" s="5">
        <v>165980586.19</v>
      </c>
      <c r="J8" s="8">
        <f t="shared" ref="J8:J43" si="1">F8-G8-H8-I8</f>
        <v>2272500012.6847997</v>
      </c>
      <c r="K8" s="6">
        <v>23718689.600000001</v>
      </c>
      <c r="L8" s="6">
        <v>42119439.834799998</v>
      </c>
      <c r="M8" s="6">
        <v>1732131347.3582001</v>
      </c>
      <c r="N8" s="6">
        <v>0</v>
      </c>
      <c r="O8" s="8">
        <f t="shared" ref="O8:O43" si="2">M8-N8</f>
        <v>1732131347.3582001</v>
      </c>
      <c r="P8" s="21">
        <f t="shared" ref="P8:P43" si="3">F8+K8+L8+M8</f>
        <v>4322262775.6977997</v>
      </c>
      <c r="Q8" s="9">
        <f t="shared" ref="Q8:Q43" si="4">J8+K8+L8+O8</f>
        <v>4070469489.4777994</v>
      </c>
      <c r="R8" s="1">
        <v>2</v>
      </c>
    </row>
    <row r="9" spans="1:18" ht="18" customHeight="1" x14ac:dyDescent="0.2">
      <c r="A9" s="1">
        <v>3</v>
      </c>
      <c r="B9" s="29" t="s">
        <v>44</v>
      </c>
      <c r="C9" s="25">
        <v>31</v>
      </c>
      <c r="D9" s="5">
        <v>2547751358.1500001</v>
      </c>
      <c r="E9" s="5">
        <v>6507090696.1000004</v>
      </c>
      <c r="F9" s="6">
        <f t="shared" si="0"/>
        <v>9054842054.25</v>
      </c>
      <c r="G9" s="7">
        <v>62733753.579999998</v>
      </c>
      <c r="H9" s="7">
        <v>0</v>
      </c>
      <c r="I9" s="5">
        <v>888918657.02999997</v>
      </c>
      <c r="J9" s="8">
        <f t="shared" si="1"/>
        <v>8103189643.6400003</v>
      </c>
      <c r="K9" s="6">
        <v>135966361.72</v>
      </c>
      <c r="L9" s="6">
        <v>264404169.55000001</v>
      </c>
      <c r="M9" s="6">
        <v>1821103893.3699999</v>
      </c>
      <c r="N9" s="6">
        <v>0</v>
      </c>
      <c r="O9" s="8">
        <f t="shared" si="2"/>
        <v>1821103893.3699999</v>
      </c>
      <c r="P9" s="21">
        <f t="shared" si="3"/>
        <v>11276316478.889999</v>
      </c>
      <c r="Q9" s="9">
        <f t="shared" si="4"/>
        <v>10324664068.280001</v>
      </c>
      <c r="R9" s="1">
        <v>3</v>
      </c>
    </row>
    <row r="10" spans="1:18" ht="18" customHeight="1" x14ac:dyDescent="0.2">
      <c r="A10" s="1">
        <v>4</v>
      </c>
      <c r="B10" s="29" t="s">
        <v>45</v>
      </c>
      <c r="C10" s="25">
        <v>21</v>
      </c>
      <c r="D10" s="5">
        <v>2519564332.5918002</v>
      </c>
      <c r="E10" s="5">
        <v>0</v>
      </c>
      <c r="F10" s="6">
        <f t="shared" si="0"/>
        <v>2519564332.5918002</v>
      </c>
      <c r="G10" s="7">
        <v>73754414.950000003</v>
      </c>
      <c r="H10" s="7">
        <v>0</v>
      </c>
      <c r="I10" s="5">
        <v>107844895.25</v>
      </c>
      <c r="J10" s="8">
        <f t="shared" si="1"/>
        <v>2337965022.3918004</v>
      </c>
      <c r="K10" s="6">
        <v>23674255.43</v>
      </c>
      <c r="L10" s="6">
        <v>42040534.0229</v>
      </c>
      <c r="M10" s="6">
        <v>2029426259.5817001</v>
      </c>
      <c r="N10" s="6">
        <v>0</v>
      </c>
      <c r="O10" s="8">
        <f t="shared" si="2"/>
        <v>2029426259.5817001</v>
      </c>
      <c r="P10" s="21">
        <f t="shared" si="3"/>
        <v>4614705381.6264</v>
      </c>
      <c r="Q10" s="9">
        <f t="shared" si="4"/>
        <v>4433106071.4264002</v>
      </c>
      <c r="R10" s="1">
        <v>4</v>
      </c>
    </row>
    <row r="11" spans="1:18" ht="18" customHeight="1" x14ac:dyDescent="0.2">
      <c r="A11" s="1">
        <v>5</v>
      </c>
      <c r="B11" s="29" t="s">
        <v>46</v>
      </c>
      <c r="C11" s="25">
        <v>20</v>
      </c>
      <c r="D11" s="5">
        <v>3031120307.4152999</v>
      </c>
      <c r="E11" s="5">
        <v>0</v>
      </c>
      <c r="F11" s="6">
        <f t="shared" si="0"/>
        <v>3031120307.4152999</v>
      </c>
      <c r="G11" s="7">
        <v>186654757.22999999</v>
      </c>
      <c r="H11" s="7">
        <v>201255000</v>
      </c>
      <c r="I11" s="5">
        <v>577329582.38</v>
      </c>
      <c r="J11" s="8">
        <f t="shared" si="1"/>
        <v>2065880967.8052998</v>
      </c>
      <c r="K11" s="6">
        <v>28480922.460000001</v>
      </c>
      <c r="L11" s="6">
        <v>50576170.952699997</v>
      </c>
      <c r="M11" s="6">
        <v>1970337117.6120999</v>
      </c>
      <c r="N11" s="6">
        <v>0</v>
      </c>
      <c r="O11" s="8">
        <f t="shared" si="2"/>
        <v>1970337117.6120999</v>
      </c>
      <c r="P11" s="21">
        <f t="shared" si="3"/>
        <v>5080514518.4400997</v>
      </c>
      <c r="Q11" s="9">
        <f t="shared" si="4"/>
        <v>4115275178.8300996</v>
      </c>
      <c r="R11" s="1">
        <v>5</v>
      </c>
    </row>
    <row r="12" spans="1:18" ht="18" customHeight="1" x14ac:dyDescent="0.2">
      <c r="A12" s="1">
        <v>6</v>
      </c>
      <c r="B12" s="29" t="s">
        <v>47</v>
      </c>
      <c r="C12" s="25">
        <v>8</v>
      </c>
      <c r="D12" s="5">
        <v>2242167485.3600001</v>
      </c>
      <c r="E12" s="5">
        <v>5553504925.9099998</v>
      </c>
      <c r="F12" s="6">
        <f t="shared" si="0"/>
        <v>7795672411.2700005</v>
      </c>
      <c r="G12" s="7">
        <v>47710918.869999997</v>
      </c>
      <c r="H12" s="7">
        <v>0</v>
      </c>
      <c r="I12" s="5">
        <v>1905567297.49</v>
      </c>
      <c r="J12" s="8">
        <f t="shared" si="1"/>
        <v>5842394194.9100008</v>
      </c>
      <c r="K12" s="6">
        <v>81980841.280000001</v>
      </c>
      <c r="L12" s="6">
        <v>158062982.97</v>
      </c>
      <c r="M12" s="6">
        <v>1427954189.6900001</v>
      </c>
      <c r="N12" s="6">
        <v>0</v>
      </c>
      <c r="O12" s="8">
        <f t="shared" si="2"/>
        <v>1427954189.6900001</v>
      </c>
      <c r="P12" s="21">
        <f t="shared" si="3"/>
        <v>9463670425.210001</v>
      </c>
      <c r="Q12" s="9">
        <f t="shared" si="4"/>
        <v>7510392208.8500004</v>
      </c>
      <c r="R12" s="1">
        <v>6</v>
      </c>
    </row>
    <row r="13" spans="1:18" ht="18" customHeight="1" x14ac:dyDescent="0.2">
      <c r="A13" s="1">
        <v>7</v>
      </c>
      <c r="B13" s="29" t="s">
        <v>48</v>
      </c>
      <c r="C13" s="25">
        <v>23</v>
      </c>
      <c r="D13" s="5">
        <v>2841871232.0416002</v>
      </c>
      <c r="E13" s="5">
        <v>0</v>
      </c>
      <c r="F13" s="6">
        <f t="shared" si="0"/>
        <v>2841871232.0416002</v>
      </c>
      <c r="G13" s="7">
        <v>34289463.479999997</v>
      </c>
      <c r="H13" s="7">
        <v>103855987.23</v>
      </c>
      <c r="I13" s="5">
        <v>667131111.63999999</v>
      </c>
      <c r="J13" s="8">
        <f t="shared" si="1"/>
        <v>2036594669.6916003</v>
      </c>
      <c r="K13" s="6">
        <v>26702705.93</v>
      </c>
      <c r="L13" s="6">
        <v>47418429.715800002</v>
      </c>
      <c r="M13" s="6">
        <v>1858721902.1942999</v>
      </c>
      <c r="N13" s="6">
        <v>0</v>
      </c>
      <c r="O13" s="8">
        <f t="shared" si="2"/>
        <v>1858721902.1942999</v>
      </c>
      <c r="P13" s="21">
        <f t="shared" si="3"/>
        <v>4774714269.8816996</v>
      </c>
      <c r="Q13" s="9">
        <f t="shared" si="4"/>
        <v>3969437707.5317001</v>
      </c>
      <c r="R13" s="1">
        <v>7</v>
      </c>
    </row>
    <row r="14" spans="1:18" ht="18" customHeight="1" x14ac:dyDescent="0.2">
      <c r="A14" s="1">
        <v>8</v>
      </c>
      <c r="B14" s="29" t="s">
        <v>49</v>
      </c>
      <c r="C14" s="25">
        <v>27</v>
      </c>
      <c r="D14" s="5">
        <v>3148386045.1241999</v>
      </c>
      <c r="E14" s="5">
        <v>0</v>
      </c>
      <c r="F14" s="6">
        <f t="shared" si="0"/>
        <v>3148386045.1241999</v>
      </c>
      <c r="G14" s="7">
        <v>27350093.030000001</v>
      </c>
      <c r="H14" s="7">
        <v>0</v>
      </c>
      <c r="I14" s="5">
        <v>60222144.93</v>
      </c>
      <c r="J14" s="8">
        <f t="shared" si="1"/>
        <v>3060813807.1641998</v>
      </c>
      <c r="K14" s="6">
        <v>29582771.300000001</v>
      </c>
      <c r="L14" s="6">
        <v>52532824.399599999</v>
      </c>
      <c r="M14" s="6">
        <v>1969559134.4440999</v>
      </c>
      <c r="N14" s="6">
        <v>0</v>
      </c>
      <c r="O14" s="8">
        <f t="shared" si="2"/>
        <v>1969559134.4440999</v>
      </c>
      <c r="P14" s="21">
        <f t="shared" si="3"/>
        <v>5200060775.2679005</v>
      </c>
      <c r="Q14" s="9">
        <f t="shared" si="4"/>
        <v>5112488537.3078995</v>
      </c>
      <c r="R14" s="1">
        <v>8</v>
      </c>
    </row>
    <row r="15" spans="1:18" ht="18" customHeight="1" x14ac:dyDescent="0.2">
      <c r="A15" s="1">
        <v>9</v>
      </c>
      <c r="B15" s="29" t="s">
        <v>50</v>
      </c>
      <c r="C15" s="25">
        <v>18</v>
      </c>
      <c r="D15" s="5">
        <v>2548185855.1500001</v>
      </c>
      <c r="E15" s="5">
        <v>0</v>
      </c>
      <c r="F15" s="6">
        <f t="shared" si="0"/>
        <v>2548185855.1500001</v>
      </c>
      <c r="G15" s="7">
        <v>311339035.91000003</v>
      </c>
      <c r="H15" s="7">
        <v>633134951.91999996</v>
      </c>
      <c r="I15" s="5">
        <v>629637666.86000001</v>
      </c>
      <c r="J15" s="8">
        <f t="shared" si="1"/>
        <v>974074200.46000016</v>
      </c>
      <c r="K15" s="6">
        <v>23943188.129999999</v>
      </c>
      <c r="L15" s="6">
        <v>42518102.338</v>
      </c>
      <c r="M15" s="6">
        <v>1700578992.7286999</v>
      </c>
      <c r="N15" s="6">
        <v>0</v>
      </c>
      <c r="O15" s="8">
        <f t="shared" si="2"/>
        <v>1700578992.7286999</v>
      </c>
      <c r="P15" s="21">
        <f t="shared" si="3"/>
        <v>4315226138.3466997</v>
      </c>
      <c r="Q15" s="9">
        <f t="shared" si="4"/>
        <v>2741114483.6567001</v>
      </c>
      <c r="R15" s="1">
        <v>9</v>
      </c>
    </row>
    <row r="16" spans="1:18" ht="18" customHeight="1" x14ac:dyDescent="0.2">
      <c r="A16" s="1">
        <v>10</v>
      </c>
      <c r="B16" s="29" t="s">
        <v>51</v>
      </c>
      <c r="C16" s="25">
        <v>25</v>
      </c>
      <c r="D16" s="5">
        <v>2572956691.9400001</v>
      </c>
      <c r="E16" s="5">
        <v>9330887136.3899994</v>
      </c>
      <c r="F16" s="6">
        <f t="shared" si="0"/>
        <v>11903843828.33</v>
      </c>
      <c r="G16" s="7">
        <v>34057281.25</v>
      </c>
      <c r="H16" s="7">
        <v>0</v>
      </c>
      <c r="I16" s="5">
        <v>1031960976.16</v>
      </c>
      <c r="J16" s="8">
        <f t="shared" si="1"/>
        <v>10837825570.92</v>
      </c>
      <c r="K16" s="6">
        <v>181915744.53</v>
      </c>
      <c r="L16" s="6">
        <v>355367962.54000002</v>
      </c>
      <c r="M16" s="6">
        <v>2075637346.6199999</v>
      </c>
      <c r="N16" s="6">
        <v>0</v>
      </c>
      <c r="O16" s="8">
        <f t="shared" si="2"/>
        <v>2075637346.6199999</v>
      </c>
      <c r="P16" s="21">
        <f t="shared" si="3"/>
        <v>14516764882.02</v>
      </c>
      <c r="Q16" s="9">
        <f t="shared" si="4"/>
        <v>13450746624.610001</v>
      </c>
      <c r="R16" s="1">
        <v>10</v>
      </c>
    </row>
    <row r="17" spans="1:18" ht="18" customHeight="1" x14ac:dyDescent="0.2">
      <c r="A17" s="1">
        <v>11</v>
      </c>
      <c r="B17" s="29" t="s">
        <v>52</v>
      </c>
      <c r="C17" s="25">
        <v>13</v>
      </c>
      <c r="D17" s="5">
        <v>2267062450.1408</v>
      </c>
      <c r="E17" s="5">
        <v>0</v>
      </c>
      <c r="F17" s="6">
        <f t="shared" si="0"/>
        <v>2267062450.1408</v>
      </c>
      <c r="G17" s="7">
        <v>67049377.950000003</v>
      </c>
      <c r="H17" s="7">
        <v>0</v>
      </c>
      <c r="I17" s="5">
        <v>165768928.45140001</v>
      </c>
      <c r="J17" s="8">
        <f t="shared" si="1"/>
        <v>2034244143.7394001</v>
      </c>
      <c r="K17" s="6">
        <v>21301704.75</v>
      </c>
      <c r="L17" s="6">
        <v>37827379.4538</v>
      </c>
      <c r="M17" s="6">
        <v>1685536884.9314001</v>
      </c>
      <c r="N17" s="6">
        <v>0</v>
      </c>
      <c r="O17" s="8">
        <f t="shared" si="2"/>
        <v>1685536884.9314001</v>
      </c>
      <c r="P17" s="21">
        <f t="shared" si="3"/>
        <v>4011728419.276</v>
      </c>
      <c r="Q17" s="9">
        <f t="shared" si="4"/>
        <v>3778910112.8746004</v>
      </c>
      <c r="R17" s="1">
        <v>11</v>
      </c>
    </row>
    <row r="18" spans="1:18" ht="18" customHeight="1" x14ac:dyDescent="0.2">
      <c r="A18" s="1">
        <v>12</v>
      </c>
      <c r="B18" s="29" t="s">
        <v>53</v>
      </c>
      <c r="C18" s="25">
        <v>18</v>
      </c>
      <c r="D18" s="5">
        <v>2369443601.1599998</v>
      </c>
      <c r="E18" s="5">
        <v>1140408957.97</v>
      </c>
      <c r="F18" s="6">
        <f t="shared" si="0"/>
        <v>3509852559.1300001</v>
      </c>
      <c r="G18" s="7">
        <v>124219520.8</v>
      </c>
      <c r="H18" s="7">
        <v>0</v>
      </c>
      <c r="I18" s="5">
        <v>293406548.17000002</v>
      </c>
      <c r="J18" s="8">
        <f t="shared" si="1"/>
        <v>3092226490.1599998</v>
      </c>
      <c r="K18" s="6">
        <v>35843596.920000002</v>
      </c>
      <c r="L18" s="6">
        <v>66433497.700000003</v>
      </c>
      <c r="M18" s="6">
        <v>1754911762.4300001</v>
      </c>
      <c r="N18" s="6">
        <v>0</v>
      </c>
      <c r="O18" s="8">
        <f t="shared" si="2"/>
        <v>1754911762.4300001</v>
      </c>
      <c r="P18" s="21">
        <f t="shared" si="3"/>
        <v>5367041416.1800003</v>
      </c>
      <c r="Q18" s="9">
        <f t="shared" si="4"/>
        <v>4949415347.21</v>
      </c>
      <c r="R18" s="1">
        <v>12</v>
      </c>
    </row>
    <row r="19" spans="1:18" ht="18" customHeight="1" x14ac:dyDescent="0.2">
      <c r="A19" s="1">
        <v>13</v>
      </c>
      <c r="B19" s="29" t="s">
        <v>54</v>
      </c>
      <c r="C19" s="25">
        <v>16</v>
      </c>
      <c r="D19" s="5">
        <v>2265783160.0120001</v>
      </c>
      <c r="E19" s="5">
        <v>0</v>
      </c>
      <c r="F19" s="6">
        <f t="shared" si="0"/>
        <v>2265783160.0120001</v>
      </c>
      <c r="G19" s="7">
        <v>158331049.09999999</v>
      </c>
      <c r="H19" s="7">
        <v>0</v>
      </c>
      <c r="I19" s="5">
        <v>299643780.57999998</v>
      </c>
      <c r="J19" s="8">
        <f t="shared" si="1"/>
        <v>1807808330.3320003</v>
      </c>
      <c r="K19" s="6">
        <v>21289684.32</v>
      </c>
      <c r="L19" s="6">
        <v>37806033.684100002</v>
      </c>
      <c r="M19" s="6">
        <v>1598185414.2650001</v>
      </c>
      <c r="N19" s="6">
        <v>0</v>
      </c>
      <c r="O19" s="8">
        <f t="shared" si="2"/>
        <v>1598185414.2650001</v>
      </c>
      <c r="P19" s="21">
        <f t="shared" si="3"/>
        <v>3923064292.2811003</v>
      </c>
      <c r="Q19" s="9">
        <f t="shared" si="4"/>
        <v>3465089462.6011</v>
      </c>
      <c r="R19" s="1">
        <v>13</v>
      </c>
    </row>
    <row r="20" spans="1:18" ht="18" customHeight="1" x14ac:dyDescent="0.2">
      <c r="A20" s="1">
        <v>14</v>
      </c>
      <c r="B20" s="29" t="s">
        <v>55</v>
      </c>
      <c r="C20" s="25">
        <v>17</v>
      </c>
      <c r="D20" s="5">
        <v>2548405780.7940001</v>
      </c>
      <c r="E20" s="5">
        <v>0</v>
      </c>
      <c r="F20" s="6">
        <f t="shared" si="0"/>
        <v>2548405780.7940001</v>
      </c>
      <c r="G20" s="7">
        <v>114318091.94</v>
      </c>
      <c r="H20" s="7">
        <v>0</v>
      </c>
      <c r="I20" s="5">
        <v>79421111.930000007</v>
      </c>
      <c r="J20" s="8">
        <f t="shared" si="1"/>
        <v>2354666576.9240003</v>
      </c>
      <c r="K20" s="6">
        <v>23945254.59</v>
      </c>
      <c r="L20" s="6">
        <v>42521771.937299997</v>
      </c>
      <c r="M20" s="6">
        <v>1827445011.8656001</v>
      </c>
      <c r="N20" s="6">
        <v>0</v>
      </c>
      <c r="O20" s="8">
        <f t="shared" si="2"/>
        <v>1827445011.8656001</v>
      </c>
      <c r="P20" s="21">
        <f t="shared" si="3"/>
        <v>4442317819.1869011</v>
      </c>
      <c r="Q20" s="9">
        <f t="shared" si="4"/>
        <v>4248578615.3169007</v>
      </c>
      <c r="R20" s="1">
        <v>14</v>
      </c>
    </row>
    <row r="21" spans="1:18" ht="18" customHeight="1" x14ac:dyDescent="0.2">
      <c r="A21" s="1">
        <v>15</v>
      </c>
      <c r="B21" s="29" t="s">
        <v>56</v>
      </c>
      <c r="C21" s="25">
        <v>11</v>
      </c>
      <c r="D21" s="5">
        <v>2386861894.6166</v>
      </c>
      <c r="E21" s="5">
        <v>0</v>
      </c>
      <c r="F21" s="6">
        <f t="shared" si="0"/>
        <v>2386861894.6166</v>
      </c>
      <c r="G21" s="7">
        <v>80476969.379999995</v>
      </c>
      <c r="H21" s="7">
        <v>533792423.91000003</v>
      </c>
      <c r="I21" s="5">
        <v>22694609.719999999</v>
      </c>
      <c r="J21" s="8">
        <f t="shared" si="1"/>
        <v>1749897891.6065998</v>
      </c>
      <c r="K21" s="6">
        <v>22427360.73</v>
      </c>
      <c r="L21" s="6">
        <v>39826309.4102</v>
      </c>
      <c r="M21" s="6">
        <v>1537016605.8041</v>
      </c>
      <c r="N21" s="6">
        <v>0</v>
      </c>
      <c r="O21" s="8">
        <f t="shared" si="2"/>
        <v>1537016605.8041</v>
      </c>
      <c r="P21" s="21">
        <f t="shared" si="3"/>
        <v>3986132170.5609002</v>
      </c>
      <c r="Q21" s="9">
        <f t="shared" si="4"/>
        <v>3349168167.5509</v>
      </c>
      <c r="R21" s="1">
        <v>15</v>
      </c>
    </row>
    <row r="22" spans="1:18" ht="18" customHeight="1" x14ac:dyDescent="0.2">
      <c r="A22" s="1">
        <v>16</v>
      </c>
      <c r="B22" s="29" t="s">
        <v>57</v>
      </c>
      <c r="C22" s="25">
        <v>27</v>
      </c>
      <c r="D22" s="5">
        <v>2634676378.0700002</v>
      </c>
      <c r="E22" s="5">
        <v>607886509.76999998</v>
      </c>
      <c r="F22" s="6">
        <f t="shared" si="0"/>
        <v>3242562887.8400002</v>
      </c>
      <c r="G22" s="7">
        <v>81264805.760000005</v>
      </c>
      <c r="H22" s="7">
        <v>0</v>
      </c>
      <c r="I22" s="5">
        <v>525452571.74000001</v>
      </c>
      <c r="J22" s="8">
        <f t="shared" si="1"/>
        <v>2635845510.3400002</v>
      </c>
      <c r="K22" s="6">
        <v>35819369.829999998</v>
      </c>
      <c r="L22" s="6">
        <v>65874822.119999997</v>
      </c>
      <c r="M22" s="6">
        <v>1937417750.75</v>
      </c>
      <c r="N22" s="6">
        <v>0</v>
      </c>
      <c r="O22" s="8">
        <f t="shared" si="2"/>
        <v>1937417750.75</v>
      </c>
      <c r="P22" s="21">
        <f t="shared" si="3"/>
        <v>5281674830.54</v>
      </c>
      <c r="Q22" s="9">
        <f t="shared" si="4"/>
        <v>4674957453.04</v>
      </c>
      <c r="R22" s="1">
        <v>16</v>
      </c>
    </row>
    <row r="23" spans="1:18" ht="18" customHeight="1" x14ac:dyDescent="0.2">
      <c r="A23" s="1">
        <v>17</v>
      </c>
      <c r="B23" s="29" t="s">
        <v>58</v>
      </c>
      <c r="C23" s="25">
        <v>27</v>
      </c>
      <c r="D23" s="5">
        <v>2833838848.2831998</v>
      </c>
      <c r="E23" s="5">
        <v>0</v>
      </c>
      <c r="F23" s="6">
        <f t="shared" si="0"/>
        <v>2833838848.2831998</v>
      </c>
      <c r="G23" s="7">
        <v>41822029.32</v>
      </c>
      <c r="H23" s="7">
        <v>0</v>
      </c>
      <c r="I23" s="5">
        <v>74027815.959999993</v>
      </c>
      <c r="J23" s="8">
        <f t="shared" si="1"/>
        <v>2717989003.0031996</v>
      </c>
      <c r="K23" s="6">
        <v>26627232.280000001</v>
      </c>
      <c r="L23" s="6">
        <v>47284404.281999998</v>
      </c>
      <c r="M23" s="6">
        <v>1972248955.7072999</v>
      </c>
      <c r="N23" s="6">
        <v>0</v>
      </c>
      <c r="O23" s="8">
        <f t="shared" si="2"/>
        <v>1972248955.7072999</v>
      </c>
      <c r="P23" s="21">
        <f t="shared" si="3"/>
        <v>4879999440.5524998</v>
      </c>
      <c r="Q23" s="9">
        <f t="shared" si="4"/>
        <v>4764149595.2725</v>
      </c>
      <c r="R23" s="1">
        <v>17</v>
      </c>
    </row>
    <row r="24" spans="1:18" ht="18" customHeight="1" x14ac:dyDescent="0.2">
      <c r="A24" s="1">
        <v>18</v>
      </c>
      <c r="B24" s="29" t="s">
        <v>59</v>
      </c>
      <c r="C24" s="25">
        <v>23</v>
      </c>
      <c r="D24" s="5">
        <v>3320171815.8112001</v>
      </c>
      <c r="E24" s="5">
        <v>0</v>
      </c>
      <c r="F24" s="6">
        <f t="shared" si="0"/>
        <v>3320171815.8112001</v>
      </c>
      <c r="G24" s="7">
        <v>537661146.66999996</v>
      </c>
      <c r="H24" s="7">
        <v>0</v>
      </c>
      <c r="I24" s="5">
        <v>776799.59</v>
      </c>
      <c r="J24" s="8">
        <f t="shared" si="1"/>
        <v>2781733869.5511999</v>
      </c>
      <c r="K24" s="6">
        <v>31196899.649999999</v>
      </c>
      <c r="L24" s="6">
        <v>55399179.286300004</v>
      </c>
      <c r="M24" s="6">
        <v>2255667819.3704</v>
      </c>
      <c r="N24" s="6">
        <v>0</v>
      </c>
      <c r="O24" s="8">
        <f t="shared" si="2"/>
        <v>2255667819.3704</v>
      </c>
      <c r="P24" s="21">
        <f t="shared" si="3"/>
        <v>5662435714.1179008</v>
      </c>
      <c r="Q24" s="9">
        <f t="shared" si="4"/>
        <v>5123997767.8579006</v>
      </c>
      <c r="R24" s="1">
        <v>18</v>
      </c>
    </row>
    <row r="25" spans="1:18" ht="18" customHeight="1" x14ac:dyDescent="0.2">
      <c r="A25" s="1">
        <v>19</v>
      </c>
      <c r="B25" s="29" t="s">
        <v>60</v>
      </c>
      <c r="C25" s="25">
        <v>44</v>
      </c>
      <c r="D25" s="5">
        <v>4019437617.3625002</v>
      </c>
      <c r="E25" s="5">
        <v>0</v>
      </c>
      <c r="F25" s="6">
        <f t="shared" si="0"/>
        <v>4019437617.3625002</v>
      </c>
      <c r="G25" s="7">
        <v>106670362.81999999</v>
      </c>
      <c r="H25" s="7">
        <v>0</v>
      </c>
      <c r="I25" s="5">
        <v>261606448.74000001</v>
      </c>
      <c r="J25" s="8">
        <f t="shared" si="1"/>
        <v>3651160805.8024998</v>
      </c>
      <c r="K25" s="6">
        <v>37767320.170000002</v>
      </c>
      <c r="L25" s="6">
        <v>67066874.109999999</v>
      </c>
      <c r="M25" s="6">
        <v>3242137394.9306998</v>
      </c>
      <c r="N25" s="6">
        <v>0</v>
      </c>
      <c r="O25" s="8">
        <f t="shared" si="2"/>
        <v>3242137394.9306998</v>
      </c>
      <c r="P25" s="21">
        <f t="shared" si="3"/>
        <v>7366409206.5732002</v>
      </c>
      <c r="Q25" s="9">
        <f t="shared" si="4"/>
        <v>6998132395.0131998</v>
      </c>
      <c r="R25" s="1">
        <v>19</v>
      </c>
    </row>
    <row r="26" spans="1:18" ht="18" customHeight="1" x14ac:dyDescent="0.2">
      <c r="A26" s="1">
        <v>20</v>
      </c>
      <c r="B26" s="29" t="s">
        <v>61</v>
      </c>
      <c r="C26" s="25">
        <v>34</v>
      </c>
      <c r="D26" s="5">
        <v>3114949760.4500999</v>
      </c>
      <c r="E26" s="5">
        <v>0</v>
      </c>
      <c r="F26" s="6">
        <f t="shared" si="0"/>
        <v>3114949760.4500999</v>
      </c>
      <c r="G26" s="7">
        <v>160041214.49000001</v>
      </c>
      <c r="H26" s="7">
        <v>0</v>
      </c>
      <c r="I26" s="5">
        <v>37242725.270000003</v>
      </c>
      <c r="J26" s="8">
        <f t="shared" si="1"/>
        <v>2917665820.6901002</v>
      </c>
      <c r="K26" s="6">
        <v>29268598.27</v>
      </c>
      <c r="L26" s="6">
        <v>51974918.715099998</v>
      </c>
      <c r="M26" s="6">
        <v>2198160845.9433999</v>
      </c>
      <c r="N26" s="6">
        <v>0</v>
      </c>
      <c r="O26" s="8">
        <f t="shared" si="2"/>
        <v>2198160845.9433999</v>
      </c>
      <c r="P26" s="21">
        <f t="shared" si="3"/>
        <v>5394354123.3785992</v>
      </c>
      <c r="Q26" s="9">
        <f t="shared" si="4"/>
        <v>5197070183.6185999</v>
      </c>
      <c r="R26" s="1">
        <v>20</v>
      </c>
    </row>
    <row r="27" spans="1:18" ht="18" customHeight="1" x14ac:dyDescent="0.2">
      <c r="A27" s="1">
        <v>21</v>
      </c>
      <c r="B27" s="29" t="s">
        <v>62</v>
      </c>
      <c r="C27" s="25">
        <v>21</v>
      </c>
      <c r="D27" s="5">
        <v>2675757384.8678002</v>
      </c>
      <c r="E27" s="5">
        <v>0</v>
      </c>
      <c r="F27" s="6">
        <f t="shared" si="0"/>
        <v>2675757384.8678002</v>
      </c>
      <c r="G27" s="7">
        <v>80742388.760000005</v>
      </c>
      <c r="H27" s="7">
        <v>0</v>
      </c>
      <c r="I27" s="5">
        <v>38104363.149999999</v>
      </c>
      <c r="J27" s="8">
        <f t="shared" si="1"/>
        <v>2556910632.9577999</v>
      </c>
      <c r="K27" s="6">
        <v>25141871.940000001</v>
      </c>
      <c r="L27" s="6">
        <v>44646714.481799997</v>
      </c>
      <c r="M27" s="6">
        <v>1700764455.5648999</v>
      </c>
      <c r="N27" s="6">
        <v>0</v>
      </c>
      <c r="O27" s="8">
        <f t="shared" si="2"/>
        <v>1700764455.5648999</v>
      </c>
      <c r="P27" s="21">
        <f t="shared" si="3"/>
        <v>4446310426.8544998</v>
      </c>
      <c r="Q27" s="9">
        <f t="shared" si="4"/>
        <v>4327463674.9445</v>
      </c>
      <c r="R27" s="1">
        <v>21</v>
      </c>
    </row>
    <row r="28" spans="1:18" ht="18" customHeight="1" x14ac:dyDescent="0.2">
      <c r="A28" s="1">
        <v>22</v>
      </c>
      <c r="B28" s="29" t="s">
        <v>63</v>
      </c>
      <c r="C28" s="25">
        <v>21</v>
      </c>
      <c r="D28" s="5">
        <v>2800710196.4745998</v>
      </c>
      <c r="E28" s="5">
        <v>0</v>
      </c>
      <c r="F28" s="6">
        <f t="shared" si="0"/>
        <v>2800710196.4745998</v>
      </c>
      <c r="G28" s="7">
        <v>52572229.93</v>
      </c>
      <c r="H28" s="7">
        <v>117593824.09999999</v>
      </c>
      <c r="I28" s="5">
        <v>182410406.56</v>
      </c>
      <c r="J28" s="8">
        <f t="shared" si="1"/>
        <v>2448133735.8846002</v>
      </c>
      <c r="K28" s="6">
        <v>26315949.829999998</v>
      </c>
      <c r="L28" s="6">
        <v>46731631.647699997</v>
      </c>
      <c r="M28" s="6">
        <v>1695938197.2321999</v>
      </c>
      <c r="N28" s="6">
        <v>0</v>
      </c>
      <c r="O28" s="8">
        <f t="shared" si="2"/>
        <v>1695938197.2321999</v>
      </c>
      <c r="P28" s="21">
        <f t="shared" si="3"/>
        <v>4569695975.1844997</v>
      </c>
      <c r="Q28" s="9">
        <f t="shared" si="4"/>
        <v>4217119514.5944996</v>
      </c>
      <c r="R28" s="1">
        <v>22</v>
      </c>
    </row>
    <row r="29" spans="1:18" ht="18" customHeight="1" x14ac:dyDescent="0.2">
      <c r="A29" s="1">
        <v>23</v>
      </c>
      <c r="B29" s="29" t="s">
        <v>64</v>
      </c>
      <c r="C29" s="25">
        <v>16</v>
      </c>
      <c r="D29" s="5">
        <v>2255681423.0278001</v>
      </c>
      <c r="E29" s="5">
        <v>0</v>
      </c>
      <c r="F29" s="6">
        <f t="shared" si="0"/>
        <v>2255681423.0278001</v>
      </c>
      <c r="G29" s="7">
        <v>64136041.950000003</v>
      </c>
      <c r="H29" s="7">
        <v>0</v>
      </c>
      <c r="I29" s="5">
        <v>247297410.31999999</v>
      </c>
      <c r="J29" s="8">
        <f t="shared" si="1"/>
        <v>1944247970.7578003</v>
      </c>
      <c r="K29" s="6">
        <v>21194766.68</v>
      </c>
      <c r="L29" s="6">
        <v>37637479.774999999</v>
      </c>
      <c r="M29" s="6">
        <v>1573032994.6178</v>
      </c>
      <c r="N29" s="6">
        <v>0</v>
      </c>
      <c r="O29" s="8">
        <f t="shared" si="2"/>
        <v>1573032994.6178</v>
      </c>
      <c r="P29" s="21">
        <f t="shared" si="3"/>
        <v>3887546664.1006002</v>
      </c>
      <c r="Q29" s="9">
        <f t="shared" si="4"/>
        <v>3576113211.8306007</v>
      </c>
      <c r="R29" s="1">
        <v>23</v>
      </c>
    </row>
    <row r="30" spans="1:18" ht="18" customHeight="1" x14ac:dyDescent="0.2">
      <c r="A30" s="1">
        <v>24</v>
      </c>
      <c r="B30" s="29" t="s">
        <v>65</v>
      </c>
      <c r="C30" s="25">
        <v>20</v>
      </c>
      <c r="D30" s="5">
        <v>3394675820.5169001</v>
      </c>
      <c r="E30" s="5">
        <v>0</v>
      </c>
      <c r="F30" s="6">
        <f t="shared" si="0"/>
        <v>3394675820.5169001</v>
      </c>
      <c r="G30" s="7">
        <v>2437364878.71</v>
      </c>
      <c r="H30" s="7">
        <v>1000000000</v>
      </c>
      <c r="I30" s="5">
        <v>1000776799.59</v>
      </c>
      <c r="J30" s="8">
        <f t="shared" si="1"/>
        <v>-1043465857.7831</v>
      </c>
      <c r="K30" s="6">
        <v>31896951.960000001</v>
      </c>
      <c r="L30" s="6">
        <v>56642326.009800002</v>
      </c>
      <c r="M30" s="6">
        <v>12699156244.360001</v>
      </c>
      <c r="N30" s="6">
        <v>1000000000</v>
      </c>
      <c r="O30" s="8">
        <f t="shared" si="2"/>
        <v>11699156244.360001</v>
      </c>
      <c r="P30" s="21">
        <f t="shared" si="3"/>
        <v>16182371342.846701</v>
      </c>
      <c r="Q30" s="9">
        <f t="shared" si="4"/>
        <v>10744229664.546701</v>
      </c>
      <c r="R30" s="1">
        <v>24</v>
      </c>
    </row>
    <row r="31" spans="1:18" ht="18" customHeight="1" x14ac:dyDescent="0.2">
      <c r="A31" s="1">
        <v>25</v>
      </c>
      <c r="B31" s="29" t="s">
        <v>66</v>
      </c>
      <c r="C31" s="25">
        <v>13</v>
      </c>
      <c r="D31" s="5">
        <v>2336890801.1630001</v>
      </c>
      <c r="E31" s="5">
        <v>0</v>
      </c>
      <c r="F31" s="6">
        <f t="shared" si="0"/>
        <v>2336890801.1630001</v>
      </c>
      <c r="G31" s="7">
        <v>49345355.350000001</v>
      </c>
      <c r="H31" s="7">
        <v>124722672.83</v>
      </c>
      <c r="I31" s="5">
        <v>776799.59</v>
      </c>
      <c r="J31" s="8">
        <f t="shared" si="1"/>
        <v>2162045973.3930001</v>
      </c>
      <c r="K31" s="6">
        <v>21957823.829999998</v>
      </c>
      <c r="L31" s="6">
        <v>38992509.920599997</v>
      </c>
      <c r="M31" s="6">
        <v>1456386760.5032001</v>
      </c>
      <c r="N31" s="6">
        <v>0</v>
      </c>
      <c r="O31" s="8">
        <f t="shared" si="2"/>
        <v>1456386760.5032001</v>
      </c>
      <c r="P31" s="21">
        <f t="shared" si="3"/>
        <v>3854227895.4168</v>
      </c>
      <c r="Q31" s="9">
        <f t="shared" si="4"/>
        <v>3679383067.6468</v>
      </c>
      <c r="R31" s="1">
        <v>25</v>
      </c>
    </row>
    <row r="32" spans="1:18" ht="18" customHeight="1" x14ac:dyDescent="0.2">
      <c r="A32" s="1">
        <v>26</v>
      </c>
      <c r="B32" s="29" t="s">
        <v>67</v>
      </c>
      <c r="C32" s="25">
        <v>25</v>
      </c>
      <c r="D32" s="5">
        <v>3001632186.3284001</v>
      </c>
      <c r="E32" s="5">
        <v>0</v>
      </c>
      <c r="F32" s="6">
        <f t="shared" si="0"/>
        <v>3001632186.3284001</v>
      </c>
      <c r="G32" s="7">
        <v>78820977.200000003</v>
      </c>
      <c r="H32" s="7">
        <v>275631992.38</v>
      </c>
      <c r="I32" s="5">
        <v>483376808.95999998</v>
      </c>
      <c r="J32" s="8">
        <f t="shared" si="1"/>
        <v>2163802407.7884002</v>
      </c>
      <c r="K32" s="6">
        <v>28203847.050000001</v>
      </c>
      <c r="L32" s="6">
        <v>50084142.889899999</v>
      </c>
      <c r="M32" s="6">
        <v>1853816190.9656</v>
      </c>
      <c r="N32" s="6">
        <v>0</v>
      </c>
      <c r="O32" s="8">
        <f t="shared" si="2"/>
        <v>1853816190.9656</v>
      </c>
      <c r="P32" s="21">
        <f t="shared" si="3"/>
        <v>4933736367.2339001</v>
      </c>
      <c r="Q32" s="9">
        <f t="shared" si="4"/>
        <v>4095906588.6939006</v>
      </c>
      <c r="R32" s="1">
        <v>26</v>
      </c>
    </row>
    <row r="33" spans="1:18" ht="18" customHeight="1" x14ac:dyDescent="0.2">
      <c r="A33" s="1">
        <v>27</v>
      </c>
      <c r="B33" s="29" t="s">
        <v>68</v>
      </c>
      <c r="C33" s="25">
        <v>20</v>
      </c>
      <c r="D33" s="5">
        <v>2354246893.2666001</v>
      </c>
      <c r="E33" s="5">
        <v>0</v>
      </c>
      <c r="F33" s="6">
        <f t="shared" si="0"/>
        <v>2354246893.2666001</v>
      </c>
      <c r="G33" s="7">
        <v>147381887.13999999</v>
      </c>
      <c r="H33" s="7">
        <v>0</v>
      </c>
      <c r="I33" s="5">
        <v>888896735.88</v>
      </c>
      <c r="J33" s="8">
        <f t="shared" si="1"/>
        <v>1317968270.2466002</v>
      </c>
      <c r="K33" s="6">
        <v>22120904.620000001</v>
      </c>
      <c r="L33" s="6">
        <v>39282107.360600002</v>
      </c>
      <c r="M33" s="6">
        <v>1945688447.8508</v>
      </c>
      <c r="N33" s="6">
        <v>0</v>
      </c>
      <c r="O33" s="8">
        <f t="shared" si="2"/>
        <v>1945688447.8508</v>
      </c>
      <c r="P33" s="21">
        <f t="shared" si="3"/>
        <v>4361338353.0979996</v>
      </c>
      <c r="Q33" s="9">
        <f t="shared" si="4"/>
        <v>3325059730.0780001</v>
      </c>
      <c r="R33" s="1">
        <v>27</v>
      </c>
    </row>
    <row r="34" spans="1:18" ht="18" customHeight="1" x14ac:dyDescent="0.2">
      <c r="A34" s="1">
        <v>28</v>
      </c>
      <c r="B34" s="29" t="s">
        <v>69</v>
      </c>
      <c r="C34" s="25">
        <v>18</v>
      </c>
      <c r="D34" s="5">
        <v>2358910920.02</v>
      </c>
      <c r="E34" s="5">
        <v>744627044.98000002</v>
      </c>
      <c r="F34" s="6">
        <f t="shared" si="0"/>
        <v>3103537965</v>
      </c>
      <c r="G34" s="7">
        <v>83809270.859999999</v>
      </c>
      <c r="H34" s="7">
        <v>951995613.62</v>
      </c>
      <c r="I34" s="5">
        <v>154034065.84999999</v>
      </c>
      <c r="J34" s="8">
        <f t="shared" si="1"/>
        <v>1913699014.6700001</v>
      </c>
      <c r="K34" s="6">
        <v>35102302.659999996</v>
      </c>
      <c r="L34" s="6">
        <v>64985490.030000001</v>
      </c>
      <c r="M34" s="6">
        <v>1752656921.3699999</v>
      </c>
      <c r="N34" s="6">
        <v>0</v>
      </c>
      <c r="O34" s="8">
        <f t="shared" si="2"/>
        <v>1752656921.3699999</v>
      </c>
      <c r="P34" s="21">
        <f t="shared" si="3"/>
        <v>4956282679.0599995</v>
      </c>
      <c r="Q34" s="9">
        <f t="shared" si="4"/>
        <v>3766443728.73</v>
      </c>
      <c r="R34" s="1">
        <v>28</v>
      </c>
    </row>
    <row r="35" spans="1:18" ht="18" customHeight="1" x14ac:dyDescent="0.2">
      <c r="A35" s="1">
        <v>29</v>
      </c>
      <c r="B35" s="29" t="s">
        <v>70</v>
      </c>
      <c r="C35" s="25">
        <v>30</v>
      </c>
      <c r="D35" s="5">
        <v>2311088868.2192998</v>
      </c>
      <c r="E35" s="5">
        <v>0</v>
      </c>
      <c r="F35" s="6">
        <f t="shared" si="0"/>
        <v>2311088868.2192998</v>
      </c>
      <c r="G35" s="7">
        <v>185634325.40000001</v>
      </c>
      <c r="H35" s="7">
        <v>0</v>
      </c>
      <c r="I35" s="5">
        <v>1243047743.5999999</v>
      </c>
      <c r="J35" s="8">
        <f t="shared" si="1"/>
        <v>882406799.21929979</v>
      </c>
      <c r="K35" s="6">
        <v>21715384.469999999</v>
      </c>
      <c r="L35" s="6">
        <v>38561988.252300002</v>
      </c>
      <c r="M35" s="6">
        <v>1750764667.4337001</v>
      </c>
      <c r="N35" s="6">
        <v>0</v>
      </c>
      <c r="O35" s="8">
        <f t="shared" si="2"/>
        <v>1750764667.4337001</v>
      </c>
      <c r="P35" s="21">
        <f t="shared" si="3"/>
        <v>4122130908.3752995</v>
      </c>
      <c r="Q35" s="9">
        <f t="shared" si="4"/>
        <v>2693448839.3752999</v>
      </c>
      <c r="R35" s="1">
        <v>29</v>
      </c>
    </row>
    <row r="36" spans="1:18" ht="18" customHeight="1" x14ac:dyDescent="0.2">
      <c r="A36" s="1">
        <v>30</v>
      </c>
      <c r="B36" s="29" t="s">
        <v>71</v>
      </c>
      <c r="C36" s="25">
        <v>33</v>
      </c>
      <c r="D36" s="5">
        <v>2842185224.9699998</v>
      </c>
      <c r="E36" s="5">
        <v>0</v>
      </c>
      <c r="F36" s="6">
        <f t="shared" si="0"/>
        <v>2842185224.9699998</v>
      </c>
      <c r="G36" s="7">
        <v>378715895.86000001</v>
      </c>
      <c r="H36" s="7">
        <v>99912935</v>
      </c>
      <c r="I36" s="5">
        <v>421252118.94</v>
      </c>
      <c r="J36" s="8">
        <f t="shared" si="1"/>
        <v>1942304275.1699996</v>
      </c>
      <c r="K36" s="6">
        <v>26705656.260000002</v>
      </c>
      <c r="L36" s="6">
        <v>47423668.887599997</v>
      </c>
      <c r="M36" s="6">
        <v>3465435303.7026</v>
      </c>
      <c r="N36" s="6">
        <v>0</v>
      </c>
      <c r="O36" s="8">
        <f t="shared" si="2"/>
        <v>3465435303.7026</v>
      </c>
      <c r="P36" s="21">
        <f t="shared" si="3"/>
        <v>6381749853.8202</v>
      </c>
      <c r="Q36" s="9">
        <f t="shared" si="4"/>
        <v>5481868904.0201998</v>
      </c>
      <c r="R36" s="1">
        <v>30</v>
      </c>
    </row>
    <row r="37" spans="1:18" ht="18" customHeight="1" x14ac:dyDescent="0.2">
      <c r="A37" s="1">
        <v>31</v>
      </c>
      <c r="B37" s="29" t="s">
        <v>72</v>
      </c>
      <c r="C37" s="25">
        <v>17</v>
      </c>
      <c r="D37" s="5">
        <v>2646168105.4991999</v>
      </c>
      <c r="E37" s="5">
        <v>0</v>
      </c>
      <c r="F37" s="6">
        <f t="shared" si="0"/>
        <v>2646168105.4991999</v>
      </c>
      <c r="G37" s="7">
        <v>66622619.979999997</v>
      </c>
      <c r="H37" s="7">
        <v>400864283.55500001</v>
      </c>
      <c r="I37" s="5">
        <v>989948846.63999999</v>
      </c>
      <c r="J37" s="8">
        <f t="shared" si="1"/>
        <v>1188732355.3242002</v>
      </c>
      <c r="K37" s="6">
        <v>24863846.030000001</v>
      </c>
      <c r="L37" s="6">
        <v>44152998.5286</v>
      </c>
      <c r="M37" s="6">
        <v>1678080097.8283</v>
      </c>
      <c r="N37" s="6">
        <v>0</v>
      </c>
      <c r="O37" s="8">
        <f t="shared" si="2"/>
        <v>1678080097.8283</v>
      </c>
      <c r="P37" s="21">
        <f t="shared" si="3"/>
        <v>4393265047.8861008</v>
      </c>
      <c r="Q37" s="9">
        <f t="shared" si="4"/>
        <v>2935829297.7111001</v>
      </c>
      <c r="R37" s="1">
        <v>31</v>
      </c>
    </row>
    <row r="38" spans="1:18" ht="18" customHeight="1" x14ac:dyDescent="0.2">
      <c r="A38" s="1">
        <v>32</v>
      </c>
      <c r="B38" s="29" t="s">
        <v>73</v>
      </c>
      <c r="C38" s="25">
        <v>23</v>
      </c>
      <c r="D38" s="5">
        <v>2732865507.7600002</v>
      </c>
      <c r="E38" s="5">
        <v>5720714581.1000004</v>
      </c>
      <c r="F38" s="6">
        <f t="shared" si="0"/>
        <v>8453580088.8600006</v>
      </c>
      <c r="G38" s="7">
        <v>227124775.86000001</v>
      </c>
      <c r="H38" s="7">
        <v>0</v>
      </c>
      <c r="I38" s="5">
        <v>307411368.13</v>
      </c>
      <c r="J38" s="8">
        <f t="shared" si="1"/>
        <v>7919043944.8700008</v>
      </c>
      <c r="K38" s="6">
        <v>100594121.84999999</v>
      </c>
      <c r="L38" s="6">
        <v>193985654.69999999</v>
      </c>
      <c r="M38" s="6">
        <v>3214040204.9699998</v>
      </c>
      <c r="N38" s="6">
        <v>0</v>
      </c>
      <c r="O38" s="8">
        <f t="shared" si="2"/>
        <v>3214040204.9699998</v>
      </c>
      <c r="P38" s="21">
        <f t="shared" si="3"/>
        <v>11962200070.380001</v>
      </c>
      <c r="Q38" s="9">
        <f t="shared" si="4"/>
        <v>11427663926.390001</v>
      </c>
      <c r="R38" s="1">
        <v>32</v>
      </c>
    </row>
    <row r="39" spans="1:18" ht="18" customHeight="1" x14ac:dyDescent="0.2">
      <c r="A39" s="1">
        <v>33</v>
      </c>
      <c r="B39" s="29" t="s">
        <v>74</v>
      </c>
      <c r="C39" s="25">
        <v>23</v>
      </c>
      <c r="D39" s="5">
        <v>2792740451.9677</v>
      </c>
      <c r="E39" s="5">
        <v>0</v>
      </c>
      <c r="F39" s="6">
        <f t="shared" si="0"/>
        <v>2792740451.9677</v>
      </c>
      <c r="G39" s="7">
        <v>52616645.229999997</v>
      </c>
      <c r="H39" s="7">
        <v>0</v>
      </c>
      <c r="I39" s="5">
        <v>353576830.33999997</v>
      </c>
      <c r="J39" s="8">
        <f t="shared" si="1"/>
        <v>2386546976.3976998</v>
      </c>
      <c r="K39" s="6">
        <v>26241064.75</v>
      </c>
      <c r="L39" s="6">
        <v>46598651.389600001</v>
      </c>
      <c r="M39" s="6">
        <v>1829549603.4038999</v>
      </c>
      <c r="N39" s="6">
        <v>0</v>
      </c>
      <c r="O39" s="8">
        <f t="shared" si="2"/>
        <v>1829549603.4038999</v>
      </c>
      <c r="P39" s="21">
        <f t="shared" si="3"/>
        <v>4695129771.5112</v>
      </c>
      <c r="Q39" s="9">
        <f t="shared" si="4"/>
        <v>4288936295.9411993</v>
      </c>
      <c r="R39" s="1">
        <v>33</v>
      </c>
    </row>
    <row r="40" spans="1:18" ht="18" customHeight="1" x14ac:dyDescent="0.2">
      <c r="A40" s="1">
        <v>34</v>
      </c>
      <c r="B40" s="29" t="s">
        <v>75</v>
      </c>
      <c r="C40" s="25">
        <v>16</v>
      </c>
      <c r="D40" s="5">
        <v>2440971838.2721</v>
      </c>
      <c r="E40" s="5">
        <v>0</v>
      </c>
      <c r="F40" s="6">
        <f t="shared" si="0"/>
        <v>2440971838.2721</v>
      </c>
      <c r="G40" s="7">
        <v>54077385.369999997</v>
      </c>
      <c r="H40" s="7">
        <v>0</v>
      </c>
      <c r="I40" s="5">
        <v>713205467.70000005</v>
      </c>
      <c r="J40" s="8">
        <f t="shared" si="1"/>
        <v>1673688985.2021</v>
      </c>
      <c r="K40" s="6">
        <v>22935786.969999999</v>
      </c>
      <c r="L40" s="6">
        <v>40729168.248899996</v>
      </c>
      <c r="M40" s="6">
        <v>1561420391.8134</v>
      </c>
      <c r="N40" s="6">
        <v>0</v>
      </c>
      <c r="O40" s="8">
        <f t="shared" si="2"/>
        <v>1561420391.8134</v>
      </c>
      <c r="P40" s="21">
        <f t="shared" si="3"/>
        <v>4066057185.3043995</v>
      </c>
      <c r="Q40" s="9">
        <f t="shared" si="4"/>
        <v>3298774332.2343998</v>
      </c>
      <c r="R40" s="1">
        <v>34</v>
      </c>
    </row>
    <row r="41" spans="1:18" ht="18" customHeight="1" x14ac:dyDescent="0.2">
      <c r="A41" s="1">
        <v>35</v>
      </c>
      <c r="B41" s="29" t="s">
        <v>76</v>
      </c>
      <c r="C41" s="25">
        <v>17</v>
      </c>
      <c r="D41" s="5">
        <v>2516328618.9506001</v>
      </c>
      <c r="E41" s="5">
        <v>0</v>
      </c>
      <c r="F41" s="6">
        <f t="shared" si="0"/>
        <v>2516328618.9506001</v>
      </c>
      <c r="G41" s="7">
        <v>32801728.710000001</v>
      </c>
      <c r="H41" s="7">
        <v>0</v>
      </c>
      <c r="I41" s="5">
        <v>120904613.17</v>
      </c>
      <c r="J41" s="8">
        <f t="shared" si="1"/>
        <v>2362622277.0706</v>
      </c>
      <c r="K41" s="6">
        <v>23643852.109999999</v>
      </c>
      <c r="L41" s="6">
        <v>41986544.082000002</v>
      </c>
      <c r="M41" s="6">
        <v>1593434877.6626999</v>
      </c>
      <c r="N41" s="6">
        <v>0</v>
      </c>
      <c r="O41" s="8">
        <f t="shared" si="2"/>
        <v>1593434877.6626999</v>
      </c>
      <c r="P41" s="21">
        <f t="shared" si="3"/>
        <v>4175393892.8052998</v>
      </c>
      <c r="Q41" s="9">
        <f t="shared" si="4"/>
        <v>4021687550.9252996</v>
      </c>
      <c r="R41" s="1">
        <v>35</v>
      </c>
    </row>
    <row r="42" spans="1:18" ht="18" customHeight="1" x14ac:dyDescent="0.2">
      <c r="A42" s="1">
        <v>36</v>
      </c>
      <c r="B42" s="29" t="s">
        <v>77</v>
      </c>
      <c r="C42" s="25">
        <v>14</v>
      </c>
      <c r="D42" s="5">
        <v>2521687664.1545</v>
      </c>
      <c r="E42" s="5">
        <v>0</v>
      </c>
      <c r="F42" s="6">
        <f t="shared" si="0"/>
        <v>2521687664.1545</v>
      </c>
      <c r="G42" s="7">
        <v>40416610.670000002</v>
      </c>
      <c r="H42" s="7">
        <v>488822936.86000001</v>
      </c>
      <c r="I42" s="5">
        <v>243731807.12</v>
      </c>
      <c r="J42" s="8">
        <f t="shared" si="1"/>
        <v>1748716309.5044999</v>
      </c>
      <c r="K42" s="6">
        <v>23694206.609999999</v>
      </c>
      <c r="L42" s="6">
        <v>42075963.1611</v>
      </c>
      <c r="M42" s="6">
        <v>1696386895.6396</v>
      </c>
      <c r="N42" s="6">
        <v>0</v>
      </c>
      <c r="O42" s="8">
        <f t="shared" si="2"/>
        <v>1696386895.6396</v>
      </c>
      <c r="P42" s="21">
        <f t="shared" si="3"/>
        <v>4283844729.5651999</v>
      </c>
      <c r="Q42" s="9">
        <f t="shared" si="4"/>
        <v>3510873374.9151998</v>
      </c>
      <c r="R42" s="1">
        <v>36</v>
      </c>
    </row>
    <row r="43" spans="1:18" ht="18" customHeight="1" thickBot="1" x14ac:dyDescent="0.25">
      <c r="A43" s="1">
        <v>37</v>
      </c>
      <c r="B43" s="85" t="s">
        <v>912</v>
      </c>
      <c r="C43" s="25"/>
      <c r="D43" s="5">
        <v>0</v>
      </c>
      <c r="E43" s="5">
        <v>548045133.98609996</v>
      </c>
      <c r="F43" s="6">
        <f t="shared" si="0"/>
        <v>548045133.98609996</v>
      </c>
      <c r="G43" s="7"/>
      <c r="H43" s="7"/>
      <c r="I43" s="5"/>
      <c r="J43" s="8">
        <f t="shared" si="1"/>
        <v>548045133.98609996</v>
      </c>
      <c r="K43" s="6">
        <v>2855331.09</v>
      </c>
      <c r="L43" s="6">
        <v>5655578.0099999998</v>
      </c>
      <c r="M43" s="6">
        <v>0</v>
      </c>
      <c r="N43" s="6">
        <v>0</v>
      </c>
      <c r="O43" s="8">
        <f t="shared" si="2"/>
        <v>0</v>
      </c>
      <c r="P43" s="21">
        <f t="shared" si="3"/>
        <v>556556043.08609998</v>
      </c>
      <c r="Q43" s="9">
        <f t="shared" si="4"/>
        <v>556556043.08609998</v>
      </c>
      <c r="R43" s="1"/>
    </row>
    <row r="44" spans="1:18" ht="18" customHeight="1" thickTop="1" thickBot="1" x14ac:dyDescent="0.3">
      <c r="A44" s="1"/>
      <c r="B44" s="121" t="s">
        <v>19</v>
      </c>
      <c r="C44" s="122"/>
      <c r="D44" s="10">
        <f>SUM(D7:D43)</f>
        <v>96092309431.196625</v>
      </c>
      <c r="E44" s="10">
        <f t="shared" ref="E44:Q44" si="5">SUM(E7:E43)</f>
        <v>30477509012.910004</v>
      </c>
      <c r="F44" s="10">
        <f t="shared" si="5"/>
        <v>126569818444.10661</v>
      </c>
      <c r="G44" s="10">
        <f t="shared" si="5"/>
        <v>6451100136.329999</v>
      </c>
      <c r="H44" s="10">
        <f t="shared" si="5"/>
        <v>4931582621.4049997</v>
      </c>
      <c r="I44" s="10">
        <f t="shared" si="5"/>
        <v>15574443452.491402</v>
      </c>
      <c r="J44" s="10">
        <f t="shared" si="5"/>
        <v>99612692233.880234</v>
      </c>
      <c r="K44" s="10">
        <f t="shared" si="5"/>
        <v>1355587223.7799997</v>
      </c>
      <c r="L44" s="10">
        <f>SUM(L7:L43)</f>
        <v>2500003264.6480994</v>
      </c>
      <c r="M44" s="10">
        <f>SUM(M7:M43)</f>
        <v>79681418554.705704</v>
      </c>
      <c r="N44" s="10">
        <f t="shared" ref="N44:P44" si="6">SUM(N7:N43)</f>
        <v>1000000000</v>
      </c>
      <c r="O44" s="10">
        <f t="shared" si="6"/>
        <v>78681418554.705704</v>
      </c>
      <c r="P44" s="10">
        <f t="shared" si="6"/>
        <v>210106827487.24039</v>
      </c>
      <c r="Q44" s="10">
        <f t="shared" si="5"/>
        <v>182149701277.01401</v>
      </c>
    </row>
    <row r="45" spans="1:18" ht="13.5" thickTop="1" x14ac:dyDescent="0.2">
      <c r="B45" t="s">
        <v>29</v>
      </c>
      <c r="I45" s="30"/>
      <c r="J45" s="30"/>
      <c r="K45" s="31"/>
      <c r="L45" s="31"/>
      <c r="O45" s="32"/>
    </row>
    <row r="46" spans="1:18" x14ac:dyDescent="0.2">
      <c r="B46" t="s">
        <v>30</v>
      </c>
      <c r="I46" s="31"/>
      <c r="J46" s="30"/>
      <c r="K46" s="31"/>
      <c r="L46" s="31"/>
    </row>
    <row r="47" spans="1:18" x14ac:dyDescent="0.2">
      <c r="C47" s="22" t="s">
        <v>38</v>
      </c>
    </row>
  </sheetData>
  <mergeCells count="19">
    <mergeCell ref="B44:C44"/>
    <mergeCell ref="G4:I4"/>
    <mergeCell ref="F4:F5"/>
    <mergeCell ref="E4:E5"/>
    <mergeCell ref="D4:D5"/>
    <mergeCell ref="C4:C5"/>
    <mergeCell ref="B4:B5"/>
    <mergeCell ref="K4:K5"/>
    <mergeCell ref="A1:Q1"/>
    <mergeCell ref="A4:A5"/>
    <mergeCell ref="R4:R5"/>
    <mergeCell ref="D2:Q2"/>
    <mergeCell ref="J4:J5"/>
    <mergeCell ref="O4:O5"/>
    <mergeCell ref="P4:P5"/>
    <mergeCell ref="Q4:Q5"/>
    <mergeCell ref="L4:L5"/>
    <mergeCell ref="M4:M5"/>
    <mergeCell ref="N4:N5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A1:Y414"/>
  <sheetViews>
    <sheetView topLeftCell="B4" workbookViewId="0">
      <pane xSplit="3" ySplit="3" topLeftCell="E7" activePane="bottomRight" state="frozen"/>
      <selection activeCell="B4" sqref="B4"/>
      <selection pane="topRight" activeCell="E4" sqref="E4"/>
      <selection pane="bottomLeft" activeCell="B7" sqref="B7"/>
      <selection pane="bottomRight" activeCell="B4" sqref="B4:W4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0.140625" customWidth="1"/>
    <col min="5" max="5" width="20.85546875" customWidth="1"/>
    <col min="6" max="9" width="19.85546875" customWidth="1"/>
    <col min="10" max="10" width="18.42578125" customWidth="1"/>
    <col min="11" max="11" width="19.7109375" bestFit="1" customWidth="1"/>
    <col min="12" max="12" width="0.7109375" customWidth="1"/>
    <col min="13" max="13" width="4.7109375" style="17" customWidth="1"/>
    <col min="14" max="14" width="11.85546875" bestFit="1" customWidth="1"/>
    <col min="15" max="15" width="9.42578125" bestFit="1" customWidth="1"/>
    <col min="16" max="16" width="17.85546875" customWidth="1"/>
    <col min="17" max="17" width="18.7109375" customWidth="1"/>
    <col min="18" max="19" width="21.85546875" customWidth="1"/>
    <col min="20" max="20" width="18.7109375" customWidth="1"/>
    <col min="21" max="21" width="20.85546875" customWidth="1"/>
    <col min="22" max="22" width="18.5703125" customWidth="1"/>
    <col min="23" max="23" width="22.140625" bestFit="1" customWidth="1"/>
  </cols>
  <sheetData>
    <row r="1" spans="1:23" ht="26.25" x14ac:dyDescent="0.4">
      <c r="A1" s="114" t="s">
        <v>36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ht="26.25" hidden="1" x14ac:dyDescent="0.4">
      <c r="A2" s="27"/>
      <c r="B2" s="27"/>
      <c r="C2" s="27"/>
      <c r="D2" s="27"/>
      <c r="E2" s="27"/>
      <c r="F2" s="27"/>
      <c r="G2" s="39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18" x14ac:dyDescent="0.25">
      <c r="L3" s="24" t="s">
        <v>26</v>
      </c>
    </row>
    <row r="4" spans="1:23" ht="45" customHeight="1" x14ac:dyDescent="0.3">
      <c r="B4" s="134" t="s">
        <v>921</v>
      </c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x14ac:dyDescent="0.2">
      <c r="L5" s="17">
        <v>0</v>
      </c>
    </row>
    <row r="6" spans="1:23" ht="91.5" customHeight="1" x14ac:dyDescent="0.2">
      <c r="A6" s="13" t="s">
        <v>0</v>
      </c>
      <c r="B6" s="3" t="s">
        <v>12</v>
      </c>
      <c r="C6" s="3" t="s">
        <v>0</v>
      </c>
      <c r="D6" s="3" t="s">
        <v>12</v>
      </c>
      <c r="E6" s="3" t="s">
        <v>13</v>
      </c>
      <c r="F6" s="3" t="s">
        <v>8</v>
      </c>
      <c r="G6" s="3" t="s">
        <v>915</v>
      </c>
      <c r="H6" s="3" t="s">
        <v>39</v>
      </c>
      <c r="I6" s="101" t="s">
        <v>913</v>
      </c>
      <c r="J6" s="3" t="s">
        <v>14</v>
      </c>
      <c r="K6" s="3" t="s">
        <v>27</v>
      </c>
      <c r="L6" s="11"/>
      <c r="M6" s="18"/>
      <c r="N6" s="3" t="s">
        <v>12</v>
      </c>
      <c r="O6" s="3" t="s">
        <v>0</v>
      </c>
      <c r="P6" s="3" t="s">
        <v>12</v>
      </c>
      <c r="Q6" s="3" t="s">
        <v>13</v>
      </c>
      <c r="R6" s="3" t="s">
        <v>8</v>
      </c>
      <c r="S6" s="3" t="s">
        <v>915</v>
      </c>
      <c r="T6" s="3" t="s">
        <v>39</v>
      </c>
      <c r="U6" s="101" t="s">
        <v>913</v>
      </c>
      <c r="V6" s="3" t="s">
        <v>14</v>
      </c>
      <c r="W6" s="3" t="s">
        <v>27</v>
      </c>
    </row>
    <row r="7" spans="1:23" ht="15.75" x14ac:dyDescent="0.25">
      <c r="A7" s="1"/>
      <c r="B7" s="1"/>
      <c r="C7" s="1"/>
      <c r="D7" s="1"/>
      <c r="E7" s="69" t="s">
        <v>896</v>
      </c>
      <c r="F7" s="69" t="s">
        <v>896</v>
      </c>
      <c r="G7" s="69" t="s">
        <v>896</v>
      </c>
      <c r="H7" s="69" t="s">
        <v>896</v>
      </c>
      <c r="I7" s="69" t="s">
        <v>896</v>
      </c>
      <c r="J7" s="69" t="s">
        <v>896</v>
      </c>
      <c r="K7" s="69" t="s">
        <v>896</v>
      </c>
      <c r="L7" s="11"/>
      <c r="M7" s="18"/>
      <c r="N7" s="4"/>
      <c r="O7" s="4"/>
      <c r="P7" s="4"/>
      <c r="Q7" s="69" t="s">
        <v>896</v>
      </c>
      <c r="R7" s="69" t="s">
        <v>896</v>
      </c>
      <c r="S7" s="69" t="s">
        <v>896</v>
      </c>
      <c r="T7" s="69" t="s">
        <v>896</v>
      </c>
      <c r="U7" s="69" t="s">
        <v>896</v>
      </c>
      <c r="V7" s="69" t="s">
        <v>896</v>
      </c>
      <c r="W7" s="69" t="s">
        <v>896</v>
      </c>
    </row>
    <row r="8" spans="1:23" ht="24.95" customHeight="1" x14ac:dyDescent="0.2">
      <c r="A8" s="132">
        <v>1</v>
      </c>
      <c r="B8" s="129">
        <v>1</v>
      </c>
      <c r="C8" s="1">
        <v>1</v>
      </c>
      <c r="D8" s="1" t="s">
        <v>42</v>
      </c>
      <c r="E8" s="5" t="s">
        <v>81</v>
      </c>
      <c r="F8" s="5">
        <v>78776719.4234</v>
      </c>
      <c r="G8" s="5">
        <f>-6685343.38</f>
        <v>-6685343.3799999999</v>
      </c>
      <c r="H8" s="5">
        <v>740199.46750000003</v>
      </c>
      <c r="I8" s="5">
        <v>1314439.6872</v>
      </c>
      <c r="J8" s="5">
        <v>49673122.931400001</v>
      </c>
      <c r="K8" s="6">
        <f>F8+G8+H8+I8+J8</f>
        <v>123819138.1295</v>
      </c>
      <c r="L8" s="11"/>
      <c r="M8" s="135">
        <v>19</v>
      </c>
      <c r="N8" s="129">
        <v>19</v>
      </c>
      <c r="O8" s="12">
        <v>26</v>
      </c>
      <c r="P8" s="1" t="s">
        <v>60</v>
      </c>
      <c r="Q8" s="5" t="s">
        <v>461</v>
      </c>
      <c r="R8" s="5">
        <v>83395592.364299998</v>
      </c>
      <c r="S8" s="5">
        <f t="shared" ref="S8:S14" si="0">-6685343.38</f>
        <v>-6685343.3799999999</v>
      </c>
      <c r="T8" s="5">
        <v>783599.18409999995</v>
      </c>
      <c r="U8" s="5">
        <v>1391508.5211</v>
      </c>
      <c r="V8" s="5">
        <v>55598913.4265</v>
      </c>
      <c r="W8" s="6">
        <f>R8+S8+T8+U8+V8</f>
        <v>134484270.116</v>
      </c>
    </row>
    <row r="9" spans="1:23" ht="24.95" customHeight="1" x14ac:dyDescent="0.2">
      <c r="A9" s="132"/>
      <c r="B9" s="130"/>
      <c r="C9" s="1">
        <v>2</v>
      </c>
      <c r="D9" s="1" t="s">
        <v>42</v>
      </c>
      <c r="E9" s="5" t="s">
        <v>82</v>
      </c>
      <c r="F9" s="5">
        <v>131428694.0499</v>
      </c>
      <c r="G9" s="5">
        <f t="shared" ref="G9:G46" si="1">-6685343.38</f>
        <v>-6685343.3799999999</v>
      </c>
      <c r="H9" s="5">
        <v>1234926.3851999999</v>
      </c>
      <c r="I9" s="5">
        <v>2192971.3848999999</v>
      </c>
      <c r="J9" s="5">
        <v>87492768.753600001</v>
      </c>
      <c r="K9" s="6">
        <f t="shared" ref="K9:K72" si="2">F9+G9+H9+I9+J9</f>
        <v>215664017.1936</v>
      </c>
      <c r="L9" s="11"/>
      <c r="M9" s="135"/>
      <c r="N9" s="130"/>
      <c r="O9" s="12">
        <v>27</v>
      </c>
      <c r="P9" s="1" t="s">
        <v>60</v>
      </c>
      <c r="Q9" s="5" t="s">
        <v>462</v>
      </c>
      <c r="R9" s="5">
        <v>81672113.8398</v>
      </c>
      <c r="S9" s="5">
        <f t="shared" si="0"/>
        <v>-6685343.3799999999</v>
      </c>
      <c r="T9" s="5">
        <v>767405.08640000003</v>
      </c>
      <c r="U9" s="5">
        <v>1362751.1853</v>
      </c>
      <c r="V9" s="5">
        <v>59613583.760799997</v>
      </c>
      <c r="W9" s="6">
        <f t="shared" ref="W9:W72" si="3">R9+S9+T9+U9+V9</f>
        <v>136730510.4923</v>
      </c>
    </row>
    <row r="10" spans="1:23" ht="24.95" customHeight="1" x14ac:dyDescent="0.2">
      <c r="A10" s="132"/>
      <c r="B10" s="130"/>
      <c r="C10" s="1">
        <v>3</v>
      </c>
      <c r="D10" s="1" t="s">
        <v>42</v>
      </c>
      <c r="E10" s="5" t="s">
        <v>83</v>
      </c>
      <c r="F10" s="5">
        <v>92474556.544799998</v>
      </c>
      <c r="G10" s="5">
        <f t="shared" si="1"/>
        <v>-6685343.3799999999</v>
      </c>
      <c r="H10" s="5">
        <v>868906.67720000003</v>
      </c>
      <c r="I10" s="5">
        <v>1542996.8151</v>
      </c>
      <c r="J10" s="5">
        <v>57170728.685099997</v>
      </c>
      <c r="K10" s="6">
        <f t="shared" si="2"/>
        <v>145371845.34220001</v>
      </c>
      <c r="L10" s="11"/>
      <c r="M10" s="135"/>
      <c r="N10" s="130"/>
      <c r="O10" s="12">
        <v>28</v>
      </c>
      <c r="P10" s="1" t="s">
        <v>60</v>
      </c>
      <c r="Q10" s="5" t="s">
        <v>463</v>
      </c>
      <c r="R10" s="5">
        <v>81746045.273800001</v>
      </c>
      <c r="S10" s="5">
        <f t="shared" si="0"/>
        <v>-6685343.3799999999</v>
      </c>
      <c r="T10" s="5">
        <v>768099.75879999995</v>
      </c>
      <c r="U10" s="5">
        <v>1363984.7782999999</v>
      </c>
      <c r="V10" s="5">
        <v>58659855.983999997</v>
      </c>
      <c r="W10" s="6">
        <f t="shared" si="3"/>
        <v>135852642.4149</v>
      </c>
    </row>
    <row r="11" spans="1:23" ht="24.95" customHeight="1" x14ac:dyDescent="0.2">
      <c r="A11" s="132"/>
      <c r="B11" s="130"/>
      <c r="C11" s="1">
        <v>4</v>
      </c>
      <c r="D11" s="1" t="s">
        <v>42</v>
      </c>
      <c r="E11" s="5" t="s">
        <v>84</v>
      </c>
      <c r="F11" s="5">
        <v>94221557.582599998</v>
      </c>
      <c r="G11" s="5">
        <f t="shared" si="1"/>
        <v>-6685343.3799999999</v>
      </c>
      <c r="H11" s="5">
        <v>885321.79639999999</v>
      </c>
      <c r="I11" s="5">
        <v>1572146.639</v>
      </c>
      <c r="J11" s="5">
        <v>59789355.778399996</v>
      </c>
      <c r="K11" s="6">
        <f t="shared" si="2"/>
        <v>149783038.41639999</v>
      </c>
      <c r="L11" s="11"/>
      <c r="M11" s="135"/>
      <c r="N11" s="130"/>
      <c r="O11" s="12">
        <v>29</v>
      </c>
      <c r="P11" s="1" t="s">
        <v>60</v>
      </c>
      <c r="Q11" s="5" t="s">
        <v>464</v>
      </c>
      <c r="R11" s="5">
        <v>96882629.514599994</v>
      </c>
      <c r="S11" s="5">
        <f t="shared" si="0"/>
        <v>-6685343.3799999999</v>
      </c>
      <c r="T11" s="5">
        <v>910325.68130000005</v>
      </c>
      <c r="U11" s="5">
        <v>1616548.3174000001</v>
      </c>
      <c r="V11" s="5">
        <v>68913923.893299997</v>
      </c>
      <c r="W11" s="6">
        <f t="shared" si="3"/>
        <v>161638084.0266</v>
      </c>
    </row>
    <row r="12" spans="1:23" ht="24.95" customHeight="1" x14ac:dyDescent="0.2">
      <c r="A12" s="132"/>
      <c r="B12" s="130"/>
      <c r="C12" s="1">
        <v>5</v>
      </c>
      <c r="D12" s="1" t="s">
        <v>42</v>
      </c>
      <c r="E12" s="5" t="s">
        <v>85</v>
      </c>
      <c r="F12" s="5">
        <v>85760070.793500006</v>
      </c>
      <c r="G12" s="5">
        <f t="shared" si="1"/>
        <v>-6685343.3799999999</v>
      </c>
      <c r="H12" s="5">
        <v>805816.22589999996</v>
      </c>
      <c r="I12" s="5">
        <v>1430961.3481000001</v>
      </c>
      <c r="J12" s="5">
        <v>53319834.617299996</v>
      </c>
      <c r="K12" s="6">
        <f t="shared" si="2"/>
        <v>134631339.60480002</v>
      </c>
      <c r="L12" s="11"/>
      <c r="M12" s="135"/>
      <c r="N12" s="130"/>
      <c r="O12" s="12">
        <v>30</v>
      </c>
      <c r="P12" s="1" t="s">
        <v>60</v>
      </c>
      <c r="Q12" s="5" t="s">
        <v>465</v>
      </c>
      <c r="R12" s="5">
        <v>97640540.164800003</v>
      </c>
      <c r="S12" s="5">
        <f t="shared" si="0"/>
        <v>-6685343.3799999999</v>
      </c>
      <c r="T12" s="5">
        <v>917447.13879999996</v>
      </c>
      <c r="U12" s="5">
        <v>1629194.5388</v>
      </c>
      <c r="V12" s="5">
        <v>67885241.577099994</v>
      </c>
      <c r="W12" s="6">
        <f t="shared" si="3"/>
        <v>161387080.0395</v>
      </c>
    </row>
    <row r="13" spans="1:23" ht="24.95" customHeight="1" x14ac:dyDescent="0.2">
      <c r="A13" s="132"/>
      <c r="B13" s="130"/>
      <c r="C13" s="1">
        <v>6</v>
      </c>
      <c r="D13" s="1" t="s">
        <v>42</v>
      </c>
      <c r="E13" s="5" t="s">
        <v>86</v>
      </c>
      <c r="F13" s="5">
        <v>88567985.895300001</v>
      </c>
      <c r="G13" s="5">
        <f t="shared" si="1"/>
        <v>-6685343.3799999999</v>
      </c>
      <c r="H13" s="5">
        <v>832199.87430000002</v>
      </c>
      <c r="I13" s="5">
        <v>1477813.1982</v>
      </c>
      <c r="J13" s="5">
        <v>55201588.056000002</v>
      </c>
      <c r="K13" s="6">
        <f t="shared" si="2"/>
        <v>139394243.64380002</v>
      </c>
      <c r="L13" s="11"/>
      <c r="M13" s="135"/>
      <c r="N13" s="130"/>
      <c r="O13" s="12">
        <v>31</v>
      </c>
      <c r="P13" s="1" t="s">
        <v>60</v>
      </c>
      <c r="Q13" s="5" t="s">
        <v>66</v>
      </c>
      <c r="R13" s="5">
        <v>168817906.33829999</v>
      </c>
      <c r="S13" s="5">
        <f t="shared" si="0"/>
        <v>-6685343.3799999999</v>
      </c>
      <c r="T13" s="5">
        <v>1586241.7893999999</v>
      </c>
      <c r="U13" s="5">
        <v>2816834.1817000001</v>
      </c>
      <c r="V13" s="5">
        <v>113655926.2763</v>
      </c>
      <c r="W13" s="6">
        <f t="shared" si="3"/>
        <v>280191565.20569998</v>
      </c>
    </row>
    <row r="14" spans="1:23" ht="24.95" customHeight="1" x14ac:dyDescent="0.2">
      <c r="A14" s="132"/>
      <c r="B14" s="130"/>
      <c r="C14" s="1">
        <v>7</v>
      </c>
      <c r="D14" s="1" t="s">
        <v>42</v>
      </c>
      <c r="E14" s="5" t="s">
        <v>87</v>
      </c>
      <c r="F14" s="5">
        <v>85934668.849999994</v>
      </c>
      <c r="G14" s="5">
        <f t="shared" si="1"/>
        <v>-6685343.3799999999</v>
      </c>
      <c r="H14" s="5">
        <v>807456.77899999998</v>
      </c>
      <c r="I14" s="5">
        <v>1433874.6277999999</v>
      </c>
      <c r="J14" s="5">
        <v>52933585.626699999</v>
      </c>
      <c r="K14" s="6">
        <f t="shared" si="2"/>
        <v>134424242.50349998</v>
      </c>
      <c r="L14" s="11"/>
      <c r="M14" s="135"/>
      <c r="N14" s="130"/>
      <c r="O14" s="12">
        <v>32</v>
      </c>
      <c r="P14" s="1" t="s">
        <v>60</v>
      </c>
      <c r="Q14" s="5" t="s">
        <v>466</v>
      </c>
      <c r="R14" s="5">
        <v>84557161.752499998</v>
      </c>
      <c r="S14" s="5">
        <f t="shared" si="0"/>
        <v>-6685343.3799999999</v>
      </c>
      <c r="T14" s="5">
        <v>794513.4878</v>
      </c>
      <c r="U14" s="5">
        <v>1410890.0453999999</v>
      </c>
      <c r="V14" s="5">
        <v>59713762.236199997</v>
      </c>
      <c r="W14" s="6">
        <f t="shared" si="3"/>
        <v>139790984.1419</v>
      </c>
    </row>
    <row r="15" spans="1:23" ht="24.95" customHeight="1" x14ac:dyDescent="0.2">
      <c r="A15" s="132"/>
      <c r="B15" s="130"/>
      <c r="C15" s="1">
        <v>8</v>
      </c>
      <c r="D15" s="1" t="s">
        <v>42</v>
      </c>
      <c r="E15" s="5" t="s">
        <v>88</v>
      </c>
      <c r="F15" s="5">
        <v>83791660.662499994</v>
      </c>
      <c r="G15" s="5">
        <f t="shared" si="1"/>
        <v>-6685343.3799999999</v>
      </c>
      <c r="H15" s="5">
        <v>787320.70920000004</v>
      </c>
      <c r="I15" s="5">
        <v>1398117.1725999999</v>
      </c>
      <c r="J15" s="5">
        <v>50504436.914800003</v>
      </c>
      <c r="K15" s="6">
        <f t="shared" si="2"/>
        <v>129796192.0791</v>
      </c>
      <c r="L15" s="11"/>
      <c r="M15" s="135"/>
      <c r="N15" s="130"/>
      <c r="O15" s="12">
        <v>33</v>
      </c>
      <c r="P15" s="1" t="s">
        <v>60</v>
      </c>
      <c r="Q15" s="5" t="s">
        <v>467</v>
      </c>
      <c r="R15" s="5">
        <v>83683774.905499995</v>
      </c>
      <c r="S15" s="5">
        <f t="shared" ref="S15:S25" si="4">-6685343.38</f>
        <v>-6685343.3799999999</v>
      </c>
      <c r="T15" s="5">
        <v>786306.9963</v>
      </c>
      <c r="U15" s="5">
        <v>1396317.0301000001</v>
      </c>
      <c r="V15" s="5">
        <v>54854388.9098</v>
      </c>
      <c r="W15" s="6">
        <f t="shared" si="3"/>
        <v>134035444.46169999</v>
      </c>
    </row>
    <row r="16" spans="1:23" ht="24.95" customHeight="1" x14ac:dyDescent="0.2">
      <c r="A16" s="132"/>
      <c r="B16" s="130"/>
      <c r="C16" s="1">
        <v>9</v>
      </c>
      <c r="D16" s="1" t="s">
        <v>42</v>
      </c>
      <c r="E16" s="5" t="s">
        <v>89</v>
      </c>
      <c r="F16" s="5">
        <v>90399269.469500005</v>
      </c>
      <c r="G16" s="5">
        <f t="shared" si="1"/>
        <v>-6685343.3799999999</v>
      </c>
      <c r="H16" s="5">
        <v>849406.92649999994</v>
      </c>
      <c r="I16" s="5">
        <v>1508369.3297999999</v>
      </c>
      <c r="J16" s="5">
        <v>56420226.932499997</v>
      </c>
      <c r="K16" s="6">
        <f t="shared" si="2"/>
        <v>142491929.27829999</v>
      </c>
      <c r="L16" s="11"/>
      <c r="M16" s="135"/>
      <c r="N16" s="130"/>
      <c r="O16" s="12">
        <v>34</v>
      </c>
      <c r="P16" s="1" t="s">
        <v>60</v>
      </c>
      <c r="Q16" s="5" t="s">
        <v>468</v>
      </c>
      <c r="R16" s="5">
        <v>100171598.0165</v>
      </c>
      <c r="S16" s="5">
        <f t="shared" si="4"/>
        <v>-6685343.3799999999</v>
      </c>
      <c r="T16" s="5">
        <v>941229.38930000004</v>
      </c>
      <c r="U16" s="5">
        <v>1671426.8495</v>
      </c>
      <c r="V16" s="5">
        <v>69552651.332699999</v>
      </c>
      <c r="W16" s="6">
        <f t="shared" si="3"/>
        <v>165651562.208</v>
      </c>
    </row>
    <row r="17" spans="1:25" ht="24.95" customHeight="1" x14ac:dyDescent="0.2">
      <c r="A17" s="132"/>
      <c r="B17" s="130"/>
      <c r="C17" s="1">
        <v>10</v>
      </c>
      <c r="D17" s="1" t="s">
        <v>42</v>
      </c>
      <c r="E17" s="5" t="s">
        <v>90</v>
      </c>
      <c r="F17" s="5">
        <v>91736966.987499997</v>
      </c>
      <c r="G17" s="5">
        <f t="shared" si="1"/>
        <v>-6685343.3799999999</v>
      </c>
      <c r="H17" s="5">
        <v>861976.16020000004</v>
      </c>
      <c r="I17" s="5">
        <v>1530689.6640000001</v>
      </c>
      <c r="J17" s="5">
        <v>58513574.525700003</v>
      </c>
      <c r="K17" s="6">
        <f t="shared" si="2"/>
        <v>145957863.95740002</v>
      </c>
      <c r="L17" s="11"/>
      <c r="M17" s="135"/>
      <c r="N17" s="130"/>
      <c r="O17" s="12">
        <v>35</v>
      </c>
      <c r="P17" s="1" t="s">
        <v>60</v>
      </c>
      <c r="Q17" s="5" t="s">
        <v>469</v>
      </c>
      <c r="R17" s="5">
        <v>82651223.494299993</v>
      </c>
      <c r="S17" s="5">
        <f t="shared" si="4"/>
        <v>-6685343.3799999999</v>
      </c>
      <c r="T17" s="5">
        <v>776604.96739999996</v>
      </c>
      <c r="U17" s="5">
        <v>1379088.2527999999</v>
      </c>
      <c r="V17" s="5">
        <v>59136122.148800001</v>
      </c>
      <c r="W17" s="6">
        <f t="shared" si="3"/>
        <v>137257695.4833</v>
      </c>
    </row>
    <row r="18" spans="1:25" ht="24.95" customHeight="1" x14ac:dyDescent="0.2">
      <c r="A18" s="132"/>
      <c r="B18" s="130"/>
      <c r="C18" s="1">
        <v>11</v>
      </c>
      <c r="D18" s="1" t="s">
        <v>42</v>
      </c>
      <c r="E18" s="5" t="s">
        <v>91</v>
      </c>
      <c r="F18" s="5">
        <v>100321711.3108</v>
      </c>
      <c r="G18" s="5">
        <f t="shared" si="1"/>
        <v>-6685343.3799999999</v>
      </c>
      <c r="H18" s="5">
        <v>942639.87939999998</v>
      </c>
      <c r="I18" s="5">
        <v>1673931.5852999999</v>
      </c>
      <c r="J18" s="5">
        <v>66129170.918200001</v>
      </c>
      <c r="K18" s="6">
        <f t="shared" si="2"/>
        <v>162382110.31370002</v>
      </c>
      <c r="L18" s="11"/>
      <c r="M18" s="135"/>
      <c r="N18" s="130"/>
      <c r="O18" s="12">
        <v>36</v>
      </c>
      <c r="P18" s="1" t="s">
        <v>60</v>
      </c>
      <c r="Q18" s="5" t="s">
        <v>470</v>
      </c>
      <c r="R18" s="5">
        <v>104610232.3576</v>
      </c>
      <c r="S18" s="5">
        <f t="shared" si="4"/>
        <v>-6685343.3799999999</v>
      </c>
      <c r="T18" s="5">
        <v>982935.55330000003</v>
      </c>
      <c r="U18" s="5">
        <v>1745488.2877</v>
      </c>
      <c r="V18" s="5">
        <v>72651130.932300001</v>
      </c>
      <c r="W18" s="6">
        <f t="shared" si="3"/>
        <v>173304443.7509</v>
      </c>
    </row>
    <row r="19" spans="1:25" ht="24.95" customHeight="1" x14ac:dyDescent="0.2">
      <c r="A19" s="132"/>
      <c r="B19" s="130"/>
      <c r="C19" s="1">
        <v>12</v>
      </c>
      <c r="D19" s="1" t="s">
        <v>42</v>
      </c>
      <c r="E19" s="5" t="s">
        <v>92</v>
      </c>
      <c r="F19" s="5">
        <v>96591973.951700002</v>
      </c>
      <c r="G19" s="5">
        <f t="shared" si="1"/>
        <v>-6685343.3799999999</v>
      </c>
      <c r="H19" s="5">
        <v>907594.63219999999</v>
      </c>
      <c r="I19" s="5">
        <v>1611698.5444</v>
      </c>
      <c r="J19" s="5">
        <v>63079346.019599997</v>
      </c>
      <c r="K19" s="6">
        <f t="shared" si="2"/>
        <v>155505269.76790002</v>
      </c>
      <c r="L19" s="11"/>
      <c r="M19" s="135"/>
      <c r="N19" s="130"/>
      <c r="O19" s="12">
        <v>37</v>
      </c>
      <c r="P19" s="1" t="s">
        <v>60</v>
      </c>
      <c r="Q19" s="5" t="s">
        <v>471</v>
      </c>
      <c r="R19" s="5">
        <v>91864554.2984</v>
      </c>
      <c r="S19" s="5">
        <f t="shared" si="4"/>
        <v>-6685343.3799999999</v>
      </c>
      <c r="T19" s="5">
        <v>863174.99230000004</v>
      </c>
      <c r="U19" s="5">
        <v>1532818.5395</v>
      </c>
      <c r="V19" s="5">
        <v>66564152.875500001</v>
      </c>
      <c r="W19" s="6">
        <f t="shared" si="3"/>
        <v>154139357.32570001</v>
      </c>
    </row>
    <row r="20" spans="1:25" ht="24.95" customHeight="1" x14ac:dyDescent="0.2">
      <c r="A20" s="132"/>
      <c r="B20" s="130"/>
      <c r="C20" s="1">
        <v>13</v>
      </c>
      <c r="D20" s="1" t="s">
        <v>42</v>
      </c>
      <c r="E20" s="5" t="s">
        <v>93</v>
      </c>
      <c r="F20" s="5">
        <v>73759761.898900002</v>
      </c>
      <c r="G20" s="5">
        <f t="shared" si="1"/>
        <v>-6685343.3799999999</v>
      </c>
      <c r="H20" s="5">
        <v>693059.28049999999</v>
      </c>
      <c r="I20" s="5">
        <v>1230728.5586999999</v>
      </c>
      <c r="J20" s="5">
        <v>46700045.743100002</v>
      </c>
      <c r="K20" s="6">
        <f t="shared" si="2"/>
        <v>115698252.1012</v>
      </c>
      <c r="L20" s="11"/>
      <c r="M20" s="135"/>
      <c r="N20" s="130"/>
      <c r="O20" s="12">
        <v>38</v>
      </c>
      <c r="P20" s="1" t="s">
        <v>60</v>
      </c>
      <c r="Q20" s="5" t="s">
        <v>472</v>
      </c>
      <c r="R20" s="5">
        <v>95525690.475700006</v>
      </c>
      <c r="S20" s="5">
        <f t="shared" si="4"/>
        <v>-6685343.3799999999</v>
      </c>
      <c r="T20" s="5">
        <v>897575.65110000002</v>
      </c>
      <c r="U20" s="5">
        <v>1593906.9261</v>
      </c>
      <c r="V20" s="5">
        <v>68790553.742200002</v>
      </c>
      <c r="W20" s="6">
        <f t="shared" si="3"/>
        <v>160122383.41510001</v>
      </c>
    </row>
    <row r="21" spans="1:25" ht="24.95" customHeight="1" x14ac:dyDescent="0.2">
      <c r="A21" s="132"/>
      <c r="B21" s="130"/>
      <c r="C21" s="1">
        <v>14</v>
      </c>
      <c r="D21" s="1" t="s">
        <v>42</v>
      </c>
      <c r="E21" s="5" t="s">
        <v>94</v>
      </c>
      <c r="F21" s="5">
        <v>69692900.121399999</v>
      </c>
      <c r="G21" s="5">
        <f t="shared" si="1"/>
        <v>-6685343.3799999999</v>
      </c>
      <c r="H21" s="5">
        <v>654846.35490000003</v>
      </c>
      <c r="I21" s="5">
        <v>1162870.3822999999</v>
      </c>
      <c r="J21" s="5">
        <v>43860500.007100001</v>
      </c>
      <c r="K21" s="6">
        <f t="shared" si="2"/>
        <v>108685773.4857</v>
      </c>
      <c r="L21" s="11"/>
      <c r="M21" s="135"/>
      <c r="N21" s="130"/>
      <c r="O21" s="12">
        <v>39</v>
      </c>
      <c r="P21" s="1" t="s">
        <v>60</v>
      </c>
      <c r="Q21" s="5" t="s">
        <v>473</v>
      </c>
      <c r="R21" s="5">
        <v>75202936.229100004</v>
      </c>
      <c r="S21" s="5">
        <f t="shared" si="4"/>
        <v>-6685343.3799999999</v>
      </c>
      <c r="T21" s="5">
        <v>706619.59219999996</v>
      </c>
      <c r="U21" s="5">
        <v>1254808.8407000001</v>
      </c>
      <c r="V21" s="5">
        <v>54010881.365000002</v>
      </c>
      <c r="W21" s="6">
        <f t="shared" si="3"/>
        <v>124489902.64700001</v>
      </c>
    </row>
    <row r="22" spans="1:25" ht="24.95" customHeight="1" x14ac:dyDescent="0.2">
      <c r="A22" s="132"/>
      <c r="B22" s="130"/>
      <c r="C22" s="1">
        <v>15</v>
      </c>
      <c r="D22" s="1" t="s">
        <v>42</v>
      </c>
      <c r="E22" s="5" t="s">
        <v>95</v>
      </c>
      <c r="F22" s="5">
        <v>72570723.078299999</v>
      </c>
      <c r="G22" s="5">
        <f t="shared" si="1"/>
        <v>-6685343.3799999999</v>
      </c>
      <c r="H22" s="5">
        <v>681886.86930000002</v>
      </c>
      <c r="I22" s="5">
        <v>1210888.6894</v>
      </c>
      <c r="J22" s="5">
        <v>47409782.746100001</v>
      </c>
      <c r="K22" s="6">
        <f t="shared" si="2"/>
        <v>115187938.00310001</v>
      </c>
      <c r="L22" s="11"/>
      <c r="M22" s="135"/>
      <c r="N22" s="130"/>
      <c r="O22" s="12">
        <v>40</v>
      </c>
      <c r="P22" s="1" t="s">
        <v>60</v>
      </c>
      <c r="Q22" s="5" t="s">
        <v>474</v>
      </c>
      <c r="R22" s="5">
        <v>82913907.872799993</v>
      </c>
      <c r="S22" s="5">
        <f t="shared" si="4"/>
        <v>-6685343.3799999999</v>
      </c>
      <c r="T22" s="5">
        <v>779073.19460000005</v>
      </c>
      <c r="U22" s="5">
        <v>1383471.3088</v>
      </c>
      <c r="V22" s="5">
        <v>61177109.154700004</v>
      </c>
      <c r="W22" s="6">
        <f t="shared" si="3"/>
        <v>139568218.15090001</v>
      </c>
    </row>
    <row r="23" spans="1:25" ht="24.95" customHeight="1" x14ac:dyDescent="0.2">
      <c r="A23" s="132"/>
      <c r="B23" s="130"/>
      <c r="C23" s="1">
        <v>16</v>
      </c>
      <c r="D23" s="1" t="s">
        <v>42</v>
      </c>
      <c r="E23" s="5" t="s">
        <v>96</v>
      </c>
      <c r="F23" s="5">
        <v>108179545.7552</v>
      </c>
      <c r="G23" s="5">
        <f t="shared" si="1"/>
        <v>-6685343.3799999999</v>
      </c>
      <c r="H23" s="5">
        <v>1016473.4296</v>
      </c>
      <c r="I23" s="5">
        <v>1805044.5527999999</v>
      </c>
      <c r="J23" s="5">
        <v>63202237.991800003</v>
      </c>
      <c r="K23" s="6">
        <f t="shared" si="2"/>
        <v>167517958.34940001</v>
      </c>
      <c r="L23" s="11"/>
      <c r="M23" s="135"/>
      <c r="N23" s="130"/>
      <c r="O23" s="12">
        <v>41</v>
      </c>
      <c r="P23" s="1" t="s">
        <v>60</v>
      </c>
      <c r="Q23" s="5" t="s">
        <v>475</v>
      </c>
      <c r="R23" s="5">
        <v>102235793.0229</v>
      </c>
      <c r="S23" s="5">
        <f t="shared" si="4"/>
        <v>-6685343.3799999999</v>
      </c>
      <c r="T23" s="5">
        <v>960624.91700000002</v>
      </c>
      <c r="U23" s="5">
        <v>1705869.2566</v>
      </c>
      <c r="V23" s="5">
        <v>70030830.213</v>
      </c>
      <c r="W23" s="6">
        <f t="shared" si="3"/>
        <v>168247774.02950001</v>
      </c>
    </row>
    <row r="24" spans="1:25" ht="24.95" customHeight="1" x14ac:dyDescent="0.2">
      <c r="A24" s="132"/>
      <c r="B24" s="131"/>
      <c r="C24" s="1">
        <v>17</v>
      </c>
      <c r="D24" s="1" t="s">
        <v>42</v>
      </c>
      <c r="E24" s="5" t="s">
        <v>97</v>
      </c>
      <c r="F24" s="5">
        <v>93473473.588599995</v>
      </c>
      <c r="G24" s="5">
        <f t="shared" si="1"/>
        <v>-6685343.3799999999</v>
      </c>
      <c r="H24" s="5">
        <v>878292.67180000001</v>
      </c>
      <c r="I24" s="5">
        <v>1559664.3816</v>
      </c>
      <c r="J24" s="5">
        <v>53388811.9208</v>
      </c>
      <c r="K24" s="6">
        <f t="shared" si="2"/>
        <v>142614899.18279999</v>
      </c>
      <c r="L24" s="11"/>
      <c r="M24" s="135"/>
      <c r="N24" s="130"/>
      <c r="O24" s="12">
        <v>42</v>
      </c>
      <c r="P24" s="1" t="s">
        <v>60</v>
      </c>
      <c r="Q24" s="5" t="s">
        <v>476</v>
      </c>
      <c r="R24" s="5">
        <v>119531194.6656</v>
      </c>
      <c r="S24" s="5">
        <f t="shared" si="4"/>
        <v>-6685343.3799999999</v>
      </c>
      <c r="T24" s="5">
        <v>1123135.4554000001</v>
      </c>
      <c r="U24" s="5">
        <v>1994454.0375999999</v>
      </c>
      <c r="V24" s="5">
        <v>86517840.282299995</v>
      </c>
      <c r="W24" s="6">
        <f t="shared" si="3"/>
        <v>202481281.0609</v>
      </c>
    </row>
    <row r="25" spans="1:25" ht="24.95" customHeight="1" x14ac:dyDescent="0.2">
      <c r="A25" s="1"/>
      <c r="B25" s="123" t="s">
        <v>829</v>
      </c>
      <c r="C25" s="124"/>
      <c r="D25" s="125"/>
      <c r="E25" s="14"/>
      <c r="F25" s="14">
        <f>SUM(F8:F24)</f>
        <v>1537682239.9638999</v>
      </c>
      <c r="G25" s="14">
        <f t="shared" ref="G25:J25" si="5">SUM(G8:G24)</f>
        <v>-113650837.45999998</v>
      </c>
      <c r="H25" s="14">
        <f t="shared" si="5"/>
        <v>14448324.119100004</v>
      </c>
      <c r="I25" s="14">
        <f t="shared" si="5"/>
        <v>25657206.561199997</v>
      </c>
      <c r="J25" s="14">
        <f t="shared" si="5"/>
        <v>964789118.1681999</v>
      </c>
      <c r="K25" s="14">
        <f>F25+G25+H25+I25+J25</f>
        <v>2428926051.3523998</v>
      </c>
      <c r="L25" s="11"/>
      <c r="M25" s="135"/>
      <c r="N25" s="130"/>
      <c r="O25" s="12">
        <v>43</v>
      </c>
      <c r="P25" s="1" t="s">
        <v>60</v>
      </c>
      <c r="Q25" s="5" t="s">
        <v>477</v>
      </c>
      <c r="R25" s="5">
        <v>78006293.309900001</v>
      </c>
      <c r="S25" s="5">
        <f t="shared" si="4"/>
        <v>-6685343.3799999999</v>
      </c>
      <c r="T25" s="5">
        <v>732960.41260000004</v>
      </c>
      <c r="U25" s="5">
        <v>1301584.6373000001</v>
      </c>
      <c r="V25" s="5">
        <v>57723103.557499997</v>
      </c>
      <c r="W25" s="6">
        <f t="shared" si="3"/>
        <v>131078598.53729999</v>
      </c>
    </row>
    <row r="26" spans="1:25" ht="24.95" customHeight="1" x14ac:dyDescent="0.2">
      <c r="A26" s="132">
        <v>2</v>
      </c>
      <c r="B26" s="129">
        <v>2</v>
      </c>
      <c r="C26" s="1">
        <v>1</v>
      </c>
      <c r="D26" s="1" t="s">
        <v>43</v>
      </c>
      <c r="E26" s="5" t="s">
        <v>98</v>
      </c>
      <c r="F26" s="5">
        <v>95860097.255799994</v>
      </c>
      <c r="G26" s="5">
        <f t="shared" si="1"/>
        <v>-6685343.3799999999</v>
      </c>
      <c r="H26" s="5">
        <v>900717.79410000006</v>
      </c>
      <c r="I26" s="5">
        <v>1599486.716</v>
      </c>
      <c r="J26" s="5">
        <v>59594463.962499999</v>
      </c>
      <c r="K26" s="6">
        <f t="shared" si="2"/>
        <v>151269422.3484</v>
      </c>
      <c r="L26" s="11"/>
      <c r="M26" s="135"/>
      <c r="N26" s="131"/>
      <c r="O26" s="12">
        <v>44</v>
      </c>
      <c r="P26" s="1" t="s">
        <v>60</v>
      </c>
      <c r="Q26" s="5" t="s">
        <v>478</v>
      </c>
      <c r="R26" s="5">
        <v>91724542.172600001</v>
      </c>
      <c r="S26" s="5">
        <f>-6685343.38</f>
        <v>-6685343.3799999999</v>
      </c>
      <c r="T26" s="5">
        <v>861859.41449999996</v>
      </c>
      <c r="U26" s="5">
        <v>1530482.3481000001</v>
      </c>
      <c r="V26" s="5">
        <v>64465664.859300002</v>
      </c>
      <c r="W26" s="6">
        <f>R26+S26+T26+U26+V26</f>
        <v>151897205.4145</v>
      </c>
    </row>
    <row r="27" spans="1:25" ht="24.95" customHeight="1" x14ac:dyDescent="0.2">
      <c r="A27" s="132"/>
      <c r="B27" s="130"/>
      <c r="C27" s="1">
        <v>2</v>
      </c>
      <c r="D27" s="1" t="s">
        <v>43</v>
      </c>
      <c r="E27" s="5" t="s">
        <v>99</v>
      </c>
      <c r="F27" s="5">
        <v>117107237.50489999</v>
      </c>
      <c r="G27" s="5">
        <f t="shared" si="1"/>
        <v>-6685343.3799999999</v>
      </c>
      <c r="H27" s="5">
        <v>1100359.5412999999</v>
      </c>
      <c r="I27" s="5">
        <v>1954008.7701000001</v>
      </c>
      <c r="J27" s="5">
        <v>62826475.014399998</v>
      </c>
      <c r="K27" s="6">
        <f t="shared" si="2"/>
        <v>176302737.45069999</v>
      </c>
      <c r="L27" s="11"/>
      <c r="M27" s="26"/>
      <c r="N27" s="123" t="s">
        <v>847</v>
      </c>
      <c r="O27" s="124"/>
      <c r="P27" s="125"/>
      <c r="Q27" s="14"/>
      <c r="R27" s="14">
        <f>1802833730.069+2431025663.6</f>
        <v>4233859393.6689997</v>
      </c>
      <c r="S27" s="14">
        <f>-127021524.22-167133584.5</f>
        <v>-294155108.72000003</v>
      </c>
      <c r="T27" s="14">
        <f>16939732.6626+22842331.02</f>
        <v>39782063.682599999</v>
      </c>
      <c r="U27" s="14">
        <f>30081427.8828+40563210</f>
        <v>70644637.882799998</v>
      </c>
      <c r="V27" s="14">
        <f>1269515636.5273+1714655099.94</f>
        <v>2984170736.4672999</v>
      </c>
      <c r="W27" s="14">
        <f>2992349002.92+4041952720.06</f>
        <v>7034301722.9799995</v>
      </c>
      <c r="X27" s="106"/>
      <c r="Y27" s="106"/>
    </row>
    <row r="28" spans="1:25" ht="24.95" customHeight="1" x14ac:dyDescent="0.2">
      <c r="A28" s="132"/>
      <c r="B28" s="130"/>
      <c r="C28" s="1">
        <v>3</v>
      </c>
      <c r="D28" s="1" t="s">
        <v>43</v>
      </c>
      <c r="E28" s="5" t="s">
        <v>100</v>
      </c>
      <c r="F28" s="5">
        <v>99716846.284299999</v>
      </c>
      <c r="G28" s="5">
        <f t="shared" si="1"/>
        <v>-6685343.3799999999</v>
      </c>
      <c r="H28" s="5">
        <v>936956.46459999995</v>
      </c>
      <c r="I28" s="5">
        <v>1663839.0275000001</v>
      </c>
      <c r="J28" s="5">
        <v>57662143.107100002</v>
      </c>
      <c r="K28" s="6">
        <f t="shared" si="2"/>
        <v>153294441.50350001</v>
      </c>
      <c r="L28" s="11"/>
      <c r="M28" s="126">
        <v>20</v>
      </c>
      <c r="N28" s="129">
        <v>20</v>
      </c>
      <c r="O28" s="12">
        <v>1</v>
      </c>
      <c r="P28" s="1" t="s">
        <v>61</v>
      </c>
      <c r="Q28" s="5" t="s">
        <v>479</v>
      </c>
      <c r="R28" s="5">
        <v>93205557.338499993</v>
      </c>
      <c r="S28" s="5">
        <f t="shared" ref="S28:S60" si="6">-6685343.38</f>
        <v>-6685343.3799999999</v>
      </c>
      <c r="T28" s="5">
        <v>875775.28509999998</v>
      </c>
      <c r="U28" s="5">
        <v>1555194.0285</v>
      </c>
      <c r="V28" s="5">
        <v>55341998.814199999</v>
      </c>
      <c r="W28" s="6">
        <f t="shared" si="3"/>
        <v>144293182.08630002</v>
      </c>
    </row>
    <row r="29" spans="1:25" ht="24.95" customHeight="1" x14ac:dyDescent="0.2">
      <c r="A29" s="132"/>
      <c r="B29" s="130"/>
      <c r="C29" s="1">
        <v>4</v>
      </c>
      <c r="D29" s="1" t="s">
        <v>43</v>
      </c>
      <c r="E29" s="5" t="s">
        <v>101</v>
      </c>
      <c r="F29" s="5">
        <v>87303535.700100005</v>
      </c>
      <c r="G29" s="5">
        <f t="shared" si="1"/>
        <v>-6685343.3799999999</v>
      </c>
      <c r="H29" s="5">
        <v>820318.88500000001</v>
      </c>
      <c r="I29" s="5">
        <v>1456715.0421</v>
      </c>
      <c r="J29" s="5">
        <v>53586624.510300003</v>
      </c>
      <c r="K29" s="6">
        <f t="shared" si="2"/>
        <v>136481850.75750002</v>
      </c>
      <c r="L29" s="11"/>
      <c r="M29" s="127"/>
      <c r="N29" s="130"/>
      <c r="O29" s="12">
        <v>2</v>
      </c>
      <c r="P29" s="1" t="s">
        <v>61</v>
      </c>
      <c r="Q29" s="5" t="s">
        <v>480</v>
      </c>
      <c r="R29" s="5">
        <v>96042862.500599995</v>
      </c>
      <c r="S29" s="5">
        <f t="shared" si="6"/>
        <v>-6685343.3799999999</v>
      </c>
      <c r="T29" s="5">
        <v>902435.08750000002</v>
      </c>
      <c r="U29" s="5">
        <v>1602536.2704</v>
      </c>
      <c r="V29" s="5">
        <v>59550451.139700003</v>
      </c>
      <c r="W29" s="6">
        <f t="shared" si="3"/>
        <v>151412941.6182</v>
      </c>
    </row>
    <row r="30" spans="1:25" ht="24.95" customHeight="1" x14ac:dyDescent="0.2">
      <c r="A30" s="132"/>
      <c r="B30" s="130"/>
      <c r="C30" s="1">
        <v>5</v>
      </c>
      <c r="D30" s="1" t="s">
        <v>43</v>
      </c>
      <c r="E30" s="5" t="s">
        <v>102</v>
      </c>
      <c r="F30" s="5">
        <v>86389977.074399993</v>
      </c>
      <c r="G30" s="5">
        <f t="shared" si="1"/>
        <v>-6685343.3799999999</v>
      </c>
      <c r="H30" s="5">
        <v>811734.93259999994</v>
      </c>
      <c r="I30" s="5">
        <v>1441471.7352</v>
      </c>
      <c r="J30" s="5">
        <v>55551222.439999998</v>
      </c>
      <c r="K30" s="6">
        <f t="shared" si="2"/>
        <v>137509062.80220002</v>
      </c>
      <c r="L30" s="11"/>
      <c r="M30" s="127"/>
      <c r="N30" s="130"/>
      <c r="O30" s="12">
        <v>3</v>
      </c>
      <c r="P30" s="1" t="s">
        <v>61</v>
      </c>
      <c r="Q30" s="5" t="s">
        <v>481</v>
      </c>
      <c r="R30" s="5">
        <v>104485560.9832</v>
      </c>
      <c r="S30" s="5">
        <f t="shared" si="6"/>
        <v>-6685343.3799999999</v>
      </c>
      <c r="T30" s="5">
        <v>981764.11979999999</v>
      </c>
      <c r="U30" s="5">
        <v>1743408.0665</v>
      </c>
      <c r="V30" s="5">
        <v>62467700.943700001</v>
      </c>
      <c r="W30" s="6">
        <f t="shared" si="3"/>
        <v>162993090.73320001</v>
      </c>
    </row>
    <row r="31" spans="1:25" ht="24.95" customHeight="1" x14ac:dyDescent="0.2">
      <c r="A31" s="132"/>
      <c r="B31" s="130"/>
      <c r="C31" s="1">
        <v>6</v>
      </c>
      <c r="D31" s="1" t="s">
        <v>43</v>
      </c>
      <c r="E31" s="5" t="s">
        <v>103</v>
      </c>
      <c r="F31" s="5">
        <v>92363334.363700002</v>
      </c>
      <c r="G31" s="5">
        <f t="shared" si="1"/>
        <v>-6685343.3799999999</v>
      </c>
      <c r="H31" s="5">
        <v>867861.61470000003</v>
      </c>
      <c r="I31" s="5">
        <v>1541141.0023000001</v>
      </c>
      <c r="J31" s="5">
        <v>59299666.682800002</v>
      </c>
      <c r="K31" s="6">
        <f t="shared" si="2"/>
        <v>147386660.28350002</v>
      </c>
      <c r="L31" s="11"/>
      <c r="M31" s="127"/>
      <c r="N31" s="130"/>
      <c r="O31" s="12">
        <v>4</v>
      </c>
      <c r="P31" s="1" t="s">
        <v>61</v>
      </c>
      <c r="Q31" s="5" t="s">
        <v>482</v>
      </c>
      <c r="R31" s="5">
        <v>97965604.823699996</v>
      </c>
      <c r="S31" s="5">
        <f t="shared" si="6"/>
        <v>-6685343.3799999999</v>
      </c>
      <c r="T31" s="5">
        <v>920501.50170000002</v>
      </c>
      <c r="U31" s="5">
        <v>1634618.4495000001</v>
      </c>
      <c r="V31" s="5">
        <v>61086600.7927</v>
      </c>
      <c r="W31" s="6">
        <f t="shared" si="3"/>
        <v>154921982.18759999</v>
      </c>
    </row>
    <row r="32" spans="1:25" ht="24.95" customHeight="1" x14ac:dyDescent="0.2">
      <c r="A32" s="132"/>
      <c r="B32" s="130"/>
      <c r="C32" s="1">
        <v>7</v>
      </c>
      <c r="D32" s="1" t="s">
        <v>43</v>
      </c>
      <c r="E32" s="5" t="s">
        <v>104</v>
      </c>
      <c r="F32" s="5">
        <v>100605816.205</v>
      </c>
      <c r="G32" s="5">
        <f t="shared" si="1"/>
        <v>-6685343.3799999999</v>
      </c>
      <c r="H32" s="5">
        <v>945309.37730000005</v>
      </c>
      <c r="I32" s="5">
        <v>1678672.0563000001</v>
      </c>
      <c r="J32" s="5">
        <v>58264528.9516</v>
      </c>
      <c r="K32" s="6">
        <f t="shared" si="2"/>
        <v>154808983.21020001</v>
      </c>
      <c r="L32" s="11"/>
      <c r="M32" s="127"/>
      <c r="N32" s="130"/>
      <c r="O32" s="12">
        <v>5</v>
      </c>
      <c r="P32" s="1" t="s">
        <v>61</v>
      </c>
      <c r="Q32" s="5" t="s">
        <v>483</v>
      </c>
      <c r="R32" s="5">
        <v>91619216.284600005</v>
      </c>
      <c r="S32" s="5">
        <f t="shared" si="6"/>
        <v>-6685343.3799999999</v>
      </c>
      <c r="T32" s="5">
        <v>860869.75450000004</v>
      </c>
      <c r="U32" s="5">
        <v>1528724.9186</v>
      </c>
      <c r="V32" s="5">
        <v>55698839.803599998</v>
      </c>
      <c r="W32" s="6">
        <f t="shared" si="3"/>
        <v>143022307.3813</v>
      </c>
    </row>
    <row r="33" spans="1:23" ht="24.95" customHeight="1" x14ac:dyDescent="0.2">
      <c r="A33" s="132"/>
      <c r="B33" s="130"/>
      <c r="C33" s="1">
        <v>8</v>
      </c>
      <c r="D33" s="1" t="s">
        <v>43</v>
      </c>
      <c r="E33" s="5" t="s">
        <v>105</v>
      </c>
      <c r="F33" s="5">
        <v>105242076.21879999</v>
      </c>
      <c r="G33" s="5">
        <f t="shared" si="1"/>
        <v>-6685343.3799999999</v>
      </c>
      <c r="H33" s="5">
        <v>988872.46580000001</v>
      </c>
      <c r="I33" s="5">
        <v>1756031.0045</v>
      </c>
      <c r="J33" s="5">
        <v>58186466.249399997</v>
      </c>
      <c r="K33" s="6">
        <f t="shared" si="2"/>
        <v>159488102.55849999</v>
      </c>
      <c r="L33" s="11"/>
      <c r="M33" s="127"/>
      <c r="N33" s="130"/>
      <c r="O33" s="12">
        <v>6</v>
      </c>
      <c r="P33" s="1" t="s">
        <v>61</v>
      </c>
      <c r="Q33" s="5" t="s">
        <v>484</v>
      </c>
      <c r="R33" s="5">
        <v>85699215.212599993</v>
      </c>
      <c r="S33" s="5">
        <f t="shared" si="6"/>
        <v>-6685343.3799999999</v>
      </c>
      <c r="T33" s="5">
        <v>805244.41650000005</v>
      </c>
      <c r="U33" s="5">
        <v>1429945.9339999999</v>
      </c>
      <c r="V33" s="5">
        <v>53936391.995499998</v>
      </c>
      <c r="W33" s="6">
        <f t="shared" si="3"/>
        <v>135185454.17860001</v>
      </c>
    </row>
    <row r="34" spans="1:23" ht="24.95" customHeight="1" x14ac:dyDescent="0.2">
      <c r="A34" s="132"/>
      <c r="B34" s="130"/>
      <c r="C34" s="1">
        <v>9</v>
      </c>
      <c r="D34" s="1" t="s">
        <v>43</v>
      </c>
      <c r="E34" s="5" t="s">
        <v>808</v>
      </c>
      <c r="F34" s="5">
        <v>91502748.983500004</v>
      </c>
      <c r="G34" s="5">
        <f t="shared" si="1"/>
        <v>-6685343.3799999999</v>
      </c>
      <c r="H34" s="5">
        <v>859775.40789999999</v>
      </c>
      <c r="I34" s="5">
        <v>1526781.5876</v>
      </c>
      <c r="J34" s="5">
        <v>61745790.744999997</v>
      </c>
      <c r="K34" s="6">
        <f t="shared" si="2"/>
        <v>148949753.34400001</v>
      </c>
      <c r="L34" s="11"/>
      <c r="M34" s="127"/>
      <c r="N34" s="130"/>
      <c r="O34" s="12">
        <v>7</v>
      </c>
      <c r="P34" s="1" t="s">
        <v>61</v>
      </c>
      <c r="Q34" s="5" t="s">
        <v>485</v>
      </c>
      <c r="R34" s="5">
        <v>85979668.672700003</v>
      </c>
      <c r="S34" s="5">
        <f t="shared" si="6"/>
        <v>-6685343.3799999999</v>
      </c>
      <c r="T34" s="5">
        <v>807879.60499999998</v>
      </c>
      <c r="U34" s="5">
        <v>1434625.4783999999</v>
      </c>
      <c r="V34" s="5">
        <v>51076643.201800004</v>
      </c>
      <c r="W34" s="6">
        <f t="shared" si="3"/>
        <v>132613473.57790002</v>
      </c>
    </row>
    <row r="35" spans="1:23" ht="24.95" customHeight="1" x14ac:dyDescent="0.2">
      <c r="A35" s="132"/>
      <c r="B35" s="130"/>
      <c r="C35" s="1">
        <v>10</v>
      </c>
      <c r="D35" s="1" t="s">
        <v>43</v>
      </c>
      <c r="E35" s="5" t="s">
        <v>106</v>
      </c>
      <c r="F35" s="5">
        <v>81928678.269500002</v>
      </c>
      <c r="G35" s="5">
        <f t="shared" si="1"/>
        <v>-6685343.3799999999</v>
      </c>
      <c r="H35" s="5">
        <v>769815.80949999997</v>
      </c>
      <c r="I35" s="5">
        <v>1367032.1259999999</v>
      </c>
      <c r="J35" s="5">
        <v>51531411.682700001</v>
      </c>
      <c r="K35" s="6">
        <f t="shared" si="2"/>
        <v>128911594.5077</v>
      </c>
      <c r="L35" s="11"/>
      <c r="M35" s="127"/>
      <c r="N35" s="130"/>
      <c r="O35" s="12">
        <v>8</v>
      </c>
      <c r="P35" s="1" t="s">
        <v>61</v>
      </c>
      <c r="Q35" s="5" t="s">
        <v>486</v>
      </c>
      <c r="R35" s="5">
        <v>92058419.054100007</v>
      </c>
      <c r="S35" s="5">
        <f t="shared" si="6"/>
        <v>-6685343.3799999999</v>
      </c>
      <c r="T35" s="5">
        <v>864996.57849999995</v>
      </c>
      <c r="U35" s="5">
        <v>1536053.2963</v>
      </c>
      <c r="V35" s="5">
        <v>54907812.390799999</v>
      </c>
      <c r="W35" s="6">
        <f t="shared" si="3"/>
        <v>142681937.93970001</v>
      </c>
    </row>
    <row r="36" spans="1:23" ht="24.95" customHeight="1" x14ac:dyDescent="0.2">
      <c r="A36" s="132"/>
      <c r="B36" s="130"/>
      <c r="C36" s="1">
        <v>11</v>
      </c>
      <c r="D36" s="1" t="s">
        <v>43</v>
      </c>
      <c r="E36" s="5" t="s">
        <v>107</v>
      </c>
      <c r="F36" s="5">
        <v>83257856.323500007</v>
      </c>
      <c r="G36" s="5">
        <f t="shared" si="1"/>
        <v>-6685343.3799999999</v>
      </c>
      <c r="H36" s="5">
        <v>782304.99280000001</v>
      </c>
      <c r="I36" s="5">
        <v>1389210.3075999999</v>
      </c>
      <c r="J36" s="5">
        <v>54164264.5977</v>
      </c>
      <c r="K36" s="6">
        <f t="shared" si="2"/>
        <v>132908292.84160002</v>
      </c>
      <c r="L36" s="11"/>
      <c r="M36" s="127"/>
      <c r="N36" s="130"/>
      <c r="O36" s="12">
        <v>9</v>
      </c>
      <c r="P36" s="1" t="s">
        <v>61</v>
      </c>
      <c r="Q36" s="5" t="s">
        <v>487</v>
      </c>
      <c r="R36" s="5">
        <v>86346420.176799998</v>
      </c>
      <c r="S36" s="5">
        <f t="shared" si="6"/>
        <v>-6685343.3799999999</v>
      </c>
      <c r="T36" s="5">
        <v>811325.66460000002</v>
      </c>
      <c r="U36" s="5">
        <v>1440744.9606000001</v>
      </c>
      <c r="V36" s="5">
        <v>52512614.3794</v>
      </c>
      <c r="W36" s="6">
        <f t="shared" si="3"/>
        <v>134425761.80140001</v>
      </c>
    </row>
    <row r="37" spans="1:23" ht="24.95" customHeight="1" x14ac:dyDescent="0.2">
      <c r="A37" s="132"/>
      <c r="B37" s="130"/>
      <c r="C37" s="1">
        <v>12</v>
      </c>
      <c r="D37" s="1" t="s">
        <v>43</v>
      </c>
      <c r="E37" s="5" t="s">
        <v>108</v>
      </c>
      <c r="F37" s="5">
        <v>81514801.192499995</v>
      </c>
      <c r="G37" s="5">
        <f t="shared" si="1"/>
        <v>-6685343.3799999999</v>
      </c>
      <c r="H37" s="5">
        <v>765926.95</v>
      </c>
      <c r="I37" s="5">
        <v>1360126.3237000001</v>
      </c>
      <c r="J37" s="5">
        <v>51341574.667300001</v>
      </c>
      <c r="K37" s="6">
        <f t="shared" si="2"/>
        <v>128297085.7535</v>
      </c>
      <c r="L37" s="11"/>
      <c r="M37" s="127"/>
      <c r="N37" s="130"/>
      <c r="O37" s="12">
        <v>10</v>
      </c>
      <c r="P37" s="1" t="s">
        <v>61</v>
      </c>
      <c r="Q37" s="5" t="s">
        <v>488</v>
      </c>
      <c r="R37" s="5">
        <v>104107321.8339</v>
      </c>
      <c r="S37" s="5">
        <f t="shared" si="6"/>
        <v>-6685343.3799999999</v>
      </c>
      <c r="T37" s="5">
        <v>978210.12040000001</v>
      </c>
      <c r="U37" s="5">
        <v>1737096.9055999999</v>
      </c>
      <c r="V37" s="5">
        <v>63751969.8715</v>
      </c>
      <c r="W37" s="6">
        <f t="shared" si="3"/>
        <v>163889255.35140002</v>
      </c>
    </row>
    <row r="38" spans="1:23" ht="24.95" customHeight="1" x14ac:dyDescent="0.2">
      <c r="A38" s="132"/>
      <c r="B38" s="130"/>
      <c r="C38" s="1">
        <v>13</v>
      </c>
      <c r="D38" s="1" t="s">
        <v>43</v>
      </c>
      <c r="E38" s="5" t="s">
        <v>109</v>
      </c>
      <c r="F38" s="5">
        <v>94518164.452000007</v>
      </c>
      <c r="G38" s="5">
        <f t="shared" si="1"/>
        <v>-6685343.3799999999</v>
      </c>
      <c r="H38" s="5">
        <v>888108.76500000001</v>
      </c>
      <c r="I38" s="5">
        <v>1577095.7132999999</v>
      </c>
      <c r="J38" s="5">
        <v>56352172.064599998</v>
      </c>
      <c r="K38" s="6">
        <f t="shared" si="2"/>
        <v>146650197.61490002</v>
      </c>
      <c r="L38" s="11"/>
      <c r="M38" s="127"/>
      <c r="N38" s="130"/>
      <c r="O38" s="12">
        <v>11</v>
      </c>
      <c r="P38" s="1" t="s">
        <v>61</v>
      </c>
      <c r="Q38" s="5" t="s">
        <v>489</v>
      </c>
      <c r="R38" s="5">
        <v>85921553.641100004</v>
      </c>
      <c r="S38" s="5">
        <f t="shared" si="6"/>
        <v>-6685343.3799999999</v>
      </c>
      <c r="T38" s="5">
        <v>807333.54630000005</v>
      </c>
      <c r="U38" s="5">
        <v>1433655.7922</v>
      </c>
      <c r="V38" s="5">
        <v>51833600.369400002</v>
      </c>
      <c r="W38" s="6">
        <f t="shared" si="3"/>
        <v>133310799.96900001</v>
      </c>
    </row>
    <row r="39" spans="1:23" ht="24.95" customHeight="1" x14ac:dyDescent="0.2">
      <c r="A39" s="132"/>
      <c r="B39" s="130"/>
      <c r="C39" s="1">
        <v>14</v>
      </c>
      <c r="D39" s="1" t="s">
        <v>43</v>
      </c>
      <c r="E39" s="5" t="s">
        <v>110</v>
      </c>
      <c r="F39" s="5">
        <v>91629762.761600003</v>
      </c>
      <c r="G39" s="5">
        <f t="shared" si="1"/>
        <v>-6685343.3799999999</v>
      </c>
      <c r="H39" s="5">
        <v>860968.85100000002</v>
      </c>
      <c r="I39" s="5">
        <v>1528900.8933000001</v>
      </c>
      <c r="J39" s="5">
        <v>56611942.741300002</v>
      </c>
      <c r="K39" s="6">
        <f t="shared" si="2"/>
        <v>143946231.86720002</v>
      </c>
      <c r="L39" s="11"/>
      <c r="M39" s="127"/>
      <c r="N39" s="130"/>
      <c r="O39" s="12">
        <v>12</v>
      </c>
      <c r="P39" s="1" t="s">
        <v>61</v>
      </c>
      <c r="Q39" s="5" t="s">
        <v>490</v>
      </c>
      <c r="R39" s="5">
        <v>95430658.230299994</v>
      </c>
      <c r="S39" s="5">
        <f t="shared" si="6"/>
        <v>-6685343.3799999999</v>
      </c>
      <c r="T39" s="5">
        <v>896682.71189999999</v>
      </c>
      <c r="U39" s="5">
        <v>1592321.2526</v>
      </c>
      <c r="V39" s="5">
        <v>57768756.631700002</v>
      </c>
      <c r="W39" s="6">
        <f t="shared" si="3"/>
        <v>149003075.4465</v>
      </c>
    </row>
    <row r="40" spans="1:23" ht="24.95" customHeight="1" x14ac:dyDescent="0.2">
      <c r="A40" s="132"/>
      <c r="B40" s="130"/>
      <c r="C40" s="1">
        <v>15</v>
      </c>
      <c r="D40" s="1" t="s">
        <v>43</v>
      </c>
      <c r="E40" s="5" t="s">
        <v>111</v>
      </c>
      <c r="F40" s="5">
        <v>87436840.631500006</v>
      </c>
      <c r="G40" s="5">
        <f t="shared" si="1"/>
        <v>-6685343.3799999999</v>
      </c>
      <c r="H40" s="5">
        <v>821571.44079999998</v>
      </c>
      <c r="I40" s="5">
        <v>1458939.3197000001</v>
      </c>
      <c r="J40" s="5">
        <v>56106268.575400002</v>
      </c>
      <c r="K40" s="6">
        <f t="shared" si="2"/>
        <v>139138276.58740002</v>
      </c>
      <c r="L40" s="11"/>
      <c r="M40" s="127"/>
      <c r="N40" s="130"/>
      <c r="O40" s="12">
        <v>13</v>
      </c>
      <c r="P40" s="1" t="s">
        <v>61</v>
      </c>
      <c r="Q40" s="5" t="s">
        <v>491</v>
      </c>
      <c r="R40" s="5">
        <v>103997783.0293</v>
      </c>
      <c r="S40" s="5">
        <f t="shared" si="6"/>
        <v>-6685343.3799999999</v>
      </c>
      <c r="T40" s="5">
        <v>977180.87509999995</v>
      </c>
      <c r="U40" s="5">
        <v>1735269.1809</v>
      </c>
      <c r="V40" s="5">
        <v>60920433.631800003</v>
      </c>
      <c r="W40" s="6">
        <f t="shared" si="3"/>
        <v>160945323.3371</v>
      </c>
    </row>
    <row r="41" spans="1:23" ht="24.95" customHeight="1" x14ac:dyDescent="0.2">
      <c r="A41" s="132"/>
      <c r="B41" s="130"/>
      <c r="C41" s="1">
        <v>16</v>
      </c>
      <c r="D41" s="1" t="s">
        <v>43</v>
      </c>
      <c r="E41" s="5" t="s">
        <v>112</v>
      </c>
      <c r="F41" s="5">
        <v>81458344.646599993</v>
      </c>
      <c r="G41" s="5">
        <f t="shared" si="1"/>
        <v>-6685343.3799999999</v>
      </c>
      <c r="H41" s="5">
        <v>765396.47470000002</v>
      </c>
      <c r="I41" s="5">
        <v>1359184.3103</v>
      </c>
      <c r="J41" s="5">
        <v>53460146.196500003</v>
      </c>
      <c r="K41" s="6">
        <f t="shared" si="2"/>
        <v>130357728.24810001</v>
      </c>
      <c r="L41" s="11"/>
      <c r="M41" s="127"/>
      <c r="N41" s="130"/>
      <c r="O41" s="12">
        <v>14</v>
      </c>
      <c r="P41" s="1" t="s">
        <v>61</v>
      </c>
      <c r="Q41" s="5" t="s">
        <v>492</v>
      </c>
      <c r="R41" s="5">
        <v>103754614.75929999</v>
      </c>
      <c r="S41" s="5">
        <f t="shared" si="6"/>
        <v>-6685343.3799999999</v>
      </c>
      <c r="T41" s="5">
        <v>974896.0246</v>
      </c>
      <c r="U41" s="5">
        <v>1731211.7635999999</v>
      </c>
      <c r="V41" s="5">
        <v>64451306.483999997</v>
      </c>
      <c r="W41" s="6">
        <f t="shared" si="3"/>
        <v>164226685.65149999</v>
      </c>
    </row>
    <row r="42" spans="1:23" ht="24.95" customHeight="1" x14ac:dyDescent="0.2">
      <c r="A42" s="132"/>
      <c r="B42" s="130"/>
      <c r="C42" s="1">
        <v>17</v>
      </c>
      <c r="D42" s="1" t="s">
        <v>43</v>
      </c>
      <c r="E42" s="5" t="s">
        <v>113</v>
      </c>
      <c r="F42" s="5">
        <v>77414509.2324</v>
      </c>
      <c r="G42" s="5">
        <f t="shared" si="1"/>
        <v>-6685343.3799999999</v>
      </c>
      <c r="H42" s="5">
        <v>727399.90870000003</v>
      </c>
      <c r="I42" s="5">
        <v>1291710.3433999999</v>
      </c>
      <c r="J42" s="5">
        <v>48891864.263499998</v>
      </c>
      <c r="K42" s="6">
        <f t="shared" si="2"/>
        <v>121640140.368</v>
      </c>
      <c r="L42" s="11"/>
      <c r="M42" s="127"/>
      <c r="N42" s="130"/>
      <c r="O42" s="12">
        <v>15</v>
      </c>
      <c r="P42" s="1" t="s">
        <v>61</v>
      </c>
      <c r="Q42" s="5" t="s">
        <v>493</v>
      </c>
      <c r="R42" s="5">
        <v>90604276.805899993</v>
      </c>
      <c r="S42" s="5">
        <f t="shared" si="6"/>
        <v>-6685343.3799999999</v>
      </c>
      <c r="T42" s="5">
        <v>851333.21039999998</v>
      </c>
      <c r="U42" s="5">
        <v>1511790.0077</v>
      </c>
      <c r="V42" s="5">
        <v>57778559.298799999</v>
      </c>
      <c r="W42" s="6">
        <f t="shared" si="3"/>
        <v>144060615.94279999</v>
      </c>
    </row>
    <row r="43" spans="1:23" ht="24.95" customHeight="1" x14ac:dyDescent="0.2">
      <c r="A43" s="132"/>
      <c r="B43" s="130"/>
      <c r="C43" s="1">
        <v>18</v>
      </c>
      <c r="D43" s="1" t="s">
        <v>43</v>
      </c>
      <c r="E43" s="5" t="s">
        <v>114</v>
      </c>
      <c r="F43" s="5">
        <v>87697894.456499994</v>
      </c>
      <c r="G43" s="5">
        <f t="shared" si="1"/>
        <v>-6685343.3799999999</v>
      </c>
      <c r="H43" s="5">
        <v>824024.34699999995</v>
      </c>
      <c r="I43" s="5">
        <v>1463295.1688999999</v>
      </c>
      <c r="J43" s="5">
        <v>55866820.501000002</v>
      </c>
      <c r="K43" s="6">
        <f t="shared" si="2"/>
        <v>139166691.0934</v>
      </c>
      <c r="L43" s="11"/>
      <c r="M43" s="127"/>
      <c r="N43" s="130"/>
      <c r="O43" s="12">
        <v>16</v>
      </c>
      <c r="P43" s="1" t="s">
        <v>61</v>
      </c>
      <c r="Q43" s="5" t="s">
        <v>494</v>
      </c>
      <c r="R43" s="5">
        <v>102072540.521</v>
      </c>
      <c r="S43" s="5">
        <f t="shared" si="6"/>
        <v>-6685343.3799999999</v>
      </c>
      <c r="T43" s="5">
        <v>959090.96869999997</v>
      </c>
      <c r="U43" s="5">
        <v>1703145.2847</v>
      </c>
      <c r="V43" s="5">
        <v>57777961.575199999</v>
      </c>
      <c r="W43" s="6">
        <f t="shared" si="3"/>
        <v>155827394.96960002</v>
      </c>
    </row>
    <row r="44" spans="1:23" ht="24.95" customHeight="1" x14ac:dyDescent="0.2">
      <c r="A44" s="132"/>
      <c r="B44" s="130"/>
      <c r="C44" s="1">
        <v>19</v>
      </c>
      <c r="D44" s="1" t="s">
        <v>43</v>
      </c>
      <c r="E44" s="5" t="s">
        <v>115</v>
      </c>
      <c r="F44" s="5">
        <v>110386910.2057</v>
      </c>
      <c r="G44" s="5">
        <f t="shared" si="1"/>
        <v>-6685343.3799999999</v>
      </c>
      <c r="H44" s="5">
        <v>1037214.2018</v>
      </c>
      <c r="I44" s="5">
        <v>1841875.8330999999</v>
      </c>
      <c r="J44" s="5">
        <v>61082317.548500001</v>
      </c>
      <c r="K44" s="6">
        <f t="shared" si="2"/>
        <v>167662974.4091</v>
      </c>
      <c r="L44" s="11"/>
      <c r="M44" s="127"/>
      <c r="N44" s="130"/>
      <c r="O44" s="12">
        <v>17</v>
      </c>
      <c r="P44" s="1" t="s">
        <v>61</v>
      </c>
      <c r="Q44" s="5" t="s">
        <v>495</v>
      </c>
      <c r="R44" s="5">
        <v>105368072.5953</v>
      </c>
      <c r="S44" s="5">
        <f t="shared" si="6"/>
        <v>-6685343.3799999999</v>
      </c>
      <c r="T44" s="5">
        <v>990056.34920000006</v>
      </c>
      <c r="U44" s="5">
        <v>1758133.3341999999</v>
      </c>
      <c r="V44" s="5">
        <v>61739195.419600002</v>
      </c>
      <c r="W44" s="6">
        <f t="shared" si="3"/>
        <v>163170114.31830001</v>
      </c>
    </row>
    <row r="45" spans="1:23" ht="24.95" customHeight="1" x14ac:dyDescent="0.2">
      <c r="A45" s="132"/>
      <c r="B45" s="130"/>
      <c r="C45" s="1">
        <v>20</v>
      </c>
      <c r="D45" s="1" t="s">
        <v>43</v>
      </c>
      <c r="E45" s="5" t="s">
        <v>116</v>
      </c>
      <c r="F45" s="5">
        <v>94577392.138099998</v>
      </c>
      <c r="G45" s="5">
        <f t="shared" si="1"/>
        <v>-6685343.3799999999</v>
      </c>
      <c r="H45" s="5">
        <v>888665.27850000001</v>
      </c>
      <c r="I45" s="5">
        <v>1578083.9650000001</v>
      </c>
      <c r="J45" s="5">
        <v>44267515.856700003</v>
      </c>
      <c r="K45" s="6">
        <f t="shared" si="2"/>
        <v>134626313.85830003</v>
      </c>
      <c r="L45" s="11"/>
      <c r="M45" s="127"/>
      <c r="N45" s="130"/>
      <c r="O45" s="12">
        <v>18</v>
      </c>
      <c r="P45" s="1" t="s">
        <v>61</v>
      </c>
      <c r="Q45" s="5" t="s">
        <v>496</v>
      </c>
      <c r="R45" s="5">
        <v>100866214.7582</v>
      </c>
      <c r="S45" s="5">
        <f t="shared" si="6"/>
        <v>-6685343.3799999999</v>
      </c>
      <c r="T45" s="5">
        <v>947756.12650000001</v>
      </c>
      <c r="U45" s="5">
        <v>1683016.9717999999</v>
      </c>
      <c r="V45" s="5">
        <v>59529650.358400002</v>
      </c>
      <c r="W45" s="6">
        <f t="shared" si="3"/>
        <v>156341294.83490002</v>
      </c>
    </row>
    <row r="46" spans="1:23" ht="24.95" customHeight="1" x14ac:dyDescent="0.2">
      <c r="A46" s="132"/>
      <c r="B46" s="130"/>
      <c r="C46" s="15">
        <v>21</v>
      </c>
      <c r="D46" s="15" t="s">
        <v>43</v>
      </c>
      <c r="E46" s="5" t="s">
        <v>809</v>
      </c>
      <c r="F46" s="5">
        <v>91652628.454400003</v>
      </c>
      <c r="G46" s="5">
        <f t="shared" si="1"/>
        <v>-6685343.3799999999</v>
      </c>
      <c r="H46" s="5">
        <v>861183.70090000005</v>
      </c>
      <c r="I46" s="5">
        <v>1529282.422</v>
      </c>
      <c r="J46" s="5">
        <v>61310647.9639</v>
      </c>
      <c r="K46" s="6">
        <f t="shared" si="2"/>
        <v>148668399.16120002</v>
      </c>
      <c r="L46" s="11"/>
      <c r="M46" s="127"/>
      <c r="N46" s="130"/>
      <c r="O46" s="12">
        <v>19</v>
      </c>
      <c r="P46" s="1" t="s">
        <v>61</v>
      </c>
      <c r="Q46" s="5" t="s">
        <v>497</v>
      </c>
      <c r="R46" s="5">
        <v>110611309.2774</v>
      </c>
      <c r="S46" s="5">
        <f t="shared" si="6"/>
        <v>-6685343.3799999999</v>
      </c>
      <c r="T46" s="5">
        <v>1039322.6936999999</v>
      </c>
      <c r="U46" s="5">
        <v>1845620.0744</v>
      </c>
      <c r="V46" s="5">
        <v>66862284.398500003</v>
      </c>
      <c r="W46" s="6">
        <f t="shared" si="3"/>
        <v>173673193.06400001</v>
      </c>
    </row>
    <row r="47" spans="1:23" ht="24.95" customHeight="1" x14ac:dyDescent="0.2">
      <c r="A47" s="1"/>
      <c r="B47" s="133" t="s">
        <v>830</v>
      </c>
      <c r="C47" s="133"/>
      <c r="D47" s="133"/>
      <c r="E47" s="14">
        <v>0</v>
      </c>
      <c r="F47" s="14">
        <f>SUM(F26:F46)</f>
        <v>1939565452.3547997</v>
      </c>
      <c r="G47" s="14">
        <f t="shared" ref="G47:K47" si="7">SUM(G26:G46)</f>
        <v>-140392210.97999996</v>
      </c>
      <c r="H47" s="14">
        <f t="shared" si="7"/>
        <v>18224487.204</v>
      </c>
      <c r="I47" s="14">
        <f t="shared" si="7"/>
        <v>32362883.6679</v>
      </c>
      <c r="J47" s="14">
        <f t="shared" si="7"/>
        <v>1177704328.3222001</v>
      </c>
      <c r="K47" s="14">
        <f t="shared" si="7"/>
        <v>3027464940.5689006</v>
      </c>
      <c r="L47" s="11"/>
      <c r="M47" s="127"/>
      <c r="N47" s="130"/>
      <c r="O47" s="12">
        <v>20</v>
      </c>
      <c r="P47" s="1" t="s">
        <v>61</v>
      </c>
      <c r="Q47" s="5" t="s">
        <v>498</v>
      </c>
      <c r="R47" s="5">
        <v>88082273.451499999</v>
      </c>
      <c r="S47" s="5">
        <f t="shared" si="6"/>
        <v>-6685343.3799999999</v>
      </c>
      <c r="T47" s="5">
        <v>827636.03749999998</v>
      </c>
      <c r="U47" s="5">
        <v>1469708.777</v>
      </c>
      <c r="V47" s="5">
        <v>55588619.571699999</v>
      </c>
      <c r="W47" s="6">
        <f t="shared" si="3"/>
        <v>139282894.45769998</v>
      </c>
    </row>
    <row r="48" spans="1:23" ht="24.95" customHeight="1" x14ac:dyDescent="0.2">
      <c r="A48" s="132">
        <v>3</v>
      </c>
      <c r="B48" s="129">
        <v>3</v>
      </c>
      <c r="C48" s="16">
        <v>1</v>
      </c>
      <c r="D48" s="16" t="s">
        <v>44</v>
      </c>
      <c r="E48" s="5" t="s">
        <v>117</v>
      </c>
      <c r="F48" s="5">
        <v>88008190.2236</v>
      </c>
      <c r="G48" s="5">
        <f t="shared" ref="G48:G77" si="8">-6685343.38</f>
        <v>-6685343.3799999999</v>
      </c>
      <c r="H48" s="5">
        <v>826939.93889999995</v>
      </c>
      <c r="I48" s="5">
        <v>1468472.6512</v>
      </c>
      <c r="J48" s="5">
        <v>53318791.255800001</v>
      </c>
      <c r="K48" s="6">
        <f t="shared" si="2"/>
        <v>136937050.6895</v>
      </c>
      <c r="L48" s="11"/>
      <c r="M48" s="127"/>
      <c r="N48" s="130"/>
      <c r="O48" s="12">
        <v>21</v>
      </c>
      <c r="P48" s="1" t="s">
        <v>61</v>
      </c>
      <c r="Q48" s="5" t="s">
        <v>61</v>
      </c>
      <c r="R48" s="5">
        <v>121312569.62279999</v>
      </c>
      <c r="S48" s="5">
        <f t="shared" si="6"/>
        <v>-6685343.3799999999</v>
      </c>
      <c r="T48" s="5">
        <v>1139873.5578000001</v>
      </c>
      <c r="U48" s="5">
        <v>2024177.4121999999</v>
      </c>
      <c r="V48" s="5">
        <v>75555576.442399994</v>
      </c>
      <c r="W48" s="6">
        <f t="shared" si="3"/>
        <v>193346853.6552</v>
      </c>
    </row>
    <row r="49" spans="1:23" ht="24.95" customHeight="1" x14ac:dyDescent="0.2">
      <c r="A49" s="132"/>
      <c r="B49" s="130"/>
      <c r="C49" s="1">
        <v>2</v>
      </c>
      <c r="D49" s="1" t="s">
        <v>44</v>
      </c>
      <c r="E49" s="5" t="s">
        <v>118</v>
      </c>
      <c r="F49" s="5">
        <v>68716661.114199996</v>
      </c>
      <c r="G49" s="5">
        <f t="shared" si="8"/>
        <v>-6685343.3799999999</v>
      </c>
      <c r="H49" s="5">
        <v>645673.44689999998</v>
      </c>
      <c r="I49" s="5">
        <v>1146581.2132999999</v>
      </c>
      <c r="J49" s="5">
        <v>43928912.127899997</v>
      </c>
      <c r="K49" s="6">
        <f t="shared" si="2"/>
        <v>107752484.52229999</v>
      </c>
      <c r="L49" s="11"/>
      <c r="M49" s="127"/>
      <c r="N49" s="130"/>
      <c r="O49" s="12">
        <v>22</v>
      </c>
      <c r="P49" s="1" t="s">
        <v>61</v>
      </c>
      <c r="Q49" s="5" t="s">
        <v>499</v>
      </c>
      <c r="R49" s="5">
        <v>85360738.247600004</v>
      </c>
      <c r="S49" s="5">
        <f t="shared" si="6"/>
        <v>-6685343.3799999999</v>
      </c>
      <c r="T49" s="5">
        <v>802064.0294</v>
      </c>
      <c r="U49" s="5">
        <v>1424298.2305000001</v>
      </c>
      <c r="V49" s="5">
        <v>51541672.162900001</v>
      </c>
      <c r="W49" s="6">
        <f t="shared" si="3"/>
        <v>132443429.29040001</v>
      </c>
    </row>
    <row r="50" spans="1:23" ht="24.95" customHeight="1" x14ac:dyDescent="0.2">
      <c r="A50" s="132"/>
      <c r="B50" s="130"/>
      <c r="C50" s="1">
        <v>3</v>
      </c>
      <c r="D50" s="1" t="s">
        <v>44</v>
      </c>
      <c r="E50" s="5" t="s">
        <v>119</v>
      </c>
      <c r="F50" s="5">
        <v>90725459.853599995</v>
      </c>
      <c r="G50" s="5">
        <f t="shared" si="8"/>
        <v>-6685343.3799999999</v>
      </c>
      <c r="H50" s="5">
        <v>852471.86690000002</v>
      </c>
      <c r="I50" s="5">
        <v>1513812.0238999999</v>
      </c>
      <c r="J50" s="5">
        <v>57319594.402599998</v>
      </c>
      <c r="K50" s="6">
        <f t="shared" si="2"/>
        <v>143725994.76699999</v>
      </c>
      <c r="L50" s="11"/>
      <c r="M50" s="127"/>
      <c r="N50" s="130"/>
      <c r="O50" s="12">
        <v>23</v>
      </c>
      <c r="P50" s="1" t="s">
        <v>61</v>
      </c>
      <c r="Q50" s="5" t="s">
        <v>500</v>
      </c>
      <c r="R50" s="5">
        <v>80643269.543500006</v>
      </c>
      <c r="S50" s="5">
        <f t="shared" si="6"/>
        <v>-6685343.3799999999</v>
      </c>
      <c r="T50" s="5">
        <v>757737.89029999997</v>
      </c>
      <c r="U50" s="5">
        <v>1345584.2635999999</v>
      </c>
      <c r="V50" s="5">
        <v>49352330.159400001</v>
      </c>
      <c r="W50" s="6">
        <f t="shared" si="3"/>
        <v>125413578.47680002</v>
      </c>
    </row>
    <row r="51" spans="1:23" ht="24.95" customHeight="1" x14ac:dyDescent="0.2">
      <c r="A51" s="132"/>
      <c r="B51" s="130"/>
      <c r="C51" s="1">
        <v>4</v>
      </c>
      <c r="D51" s="1" t="s">
        <v>44</v>
      </c>
      <c r="E51" s="5" t="s">
        <v>120</v>
      </c>
      <c r="F51" s="5">
        <v>69551369.864600003</v>
      </c>
      <c r="G51" s="5">
        <f t="shared" si="8"/>
        <v>-6685343.3799999999</v>
      </c>
      <c r="H51" s="5">
        <v>653516.51249999995</v>
      </c>
      <c r="I51" s="5">
        <v>1160508.8599</v>
      </c>
      <c r="J51" s="5">
        <v>45608754.534400001</v>
      </c>
      <c r="K51" s="6">
        <f t="shared" si="2"/>
        <v>110288806.39140001</v>
      </c>
      <c r="L51" s="11"/>
      <c r="M51" s="127"/>
      <c r="N51" s="130"/>
      <c r="O51" s="12">
        <v>24</v>
      </c>
      <c r="P51" s="1" t="s">
        <v>61</v>
      </c>
      <c r="Q51" s="5" t="s">
        <v>501</v>
      </c>
      <c r="R51" s="5">
        <v>98101328.646899998</v>
      </c>
      <c r="S51" s="5">
        <f t="shared" si="6"/>
        <v>-6685343.3799999999</v>
      </c>
      <c r="T51" s="5">
        <v>921776.78590000002</v>
      </c>
      <c r="U51" s="5">
        <v>1636883.0878000001</v>
      </c>
      <c r="V51" s="5">
        <v>61535252.1272</v>
      </c>
      <c r="W51" s="6">
        <f t="shared" si="3"/>
        <v>155509897.2678</v>
      </c>
    </row>
    <row r="52" spans="1:23" ht="24.95" customHeight="1" x14ac:dyDescent="0.2">
      <c r="A52" s="132"/>
      <c r="B52" s="130"/>
      <c r="C52" s="1">
        <v>5</v>
      </c>
      <c r="D52" s="1" t="s">
        <v>44</v>
      </c>
      <c r="E52" s="5" t="s">
        <v>121</v>
      </c>
      <c r="F52" s="5">
        <v>93465620.397</v>
      </c>
      <c r="G52" s="5">
        <f t="shared" si="8"/>
        <v>-6685343.3799999999</v>
      </c>
      <c r="H52" s="5">
        <v>878218.88190000004</v>
      </c>
      <c r="I52" s="5">
        <v>1559533.3461</v>
      </c>
      <c r="J52" s="5">
        <v>59723758.267999999</v>
      </c>
      <c r="K52" s="6">
        <f t="shared" si="2"/>
        <v>148941787.51300001</v>
      </c>
      <c r="L52" s="11"/>
      <c r="M52" s="127"/>
      <c r="N52" s="130"/>
      <c r="O52" s="12">
        <v>25</v>
      </c>
      <c r="P52" s="1" t="s">
        <v>61</v>
      </c>
      <c r="Q52" s="5" t="s">
        <v>502</v>
      </c>
      <c r="R52" s="5">
        <v>97622602.299500003</v>
      </c>
      <c r="S52" s="5">
        <f t="shared" si="6"/>
        <v>-6685343.3799999999</v>
      </c>
      <c r="T52" s="5">
        <v>917278.59160000004</v>
      </c>
      <c r="U52" s="5">
        <v>1628895.2341</v>
      </c>
      <c r="V52" s="5">
        <v>59352604.627999999</v>
      </c>
      <c r="W52" s="6">
        <f t="shared" si="3"/>
        <v>152836037.3732</v>
      </c>
    </row>
    <row r="53" spans="1:23" ht="24.95" customHeight="1" x14ac:dyDescent="0.2">
      <c r="A53" s="132"/>
      <c r="B53" s="130"/>
      <c r="C53" s="1">
        <v>6</v>
      </c>
      <c r="D53" s="1" t="s">
        <v>44</v>
      </c>
      <c r="E53" s="5" t="s">
        <v>122</v>
      </c>
      <c r="F53" s="5">
        <v>81465816.7949</v>
      </c>
      <c r="G53" s="5">
        <f t="shared" si="8"/>
        <v>-6685343.3799999999</v>
      </c>
      <c r="H53" s="5">
        <v>765466.68429999996</v>
      </c>
      <c r="I53" s="5">
        <v>1359308.9878</v>
      </c>
      <c r="J53" s="5">
        <v>49293481.441299997</v>
      </c>
      <c r="K53" s="6">
        <f t="shared" si="2"/>
        <v>126198730.52830002</v>
      </c>
      <c r="L53" s="11"/>
      <c r="M53" s="127"/>
      <c r="N53" s="130"/>
      <c r="O53" s="12">
        <v>26</v>
      </c>
      <c r="P53" s="1" t="s">
        <v>61</v>
      </c>
      <c r="Q53" s="5" t="s">
        <v>503</v>
      </c>
      <c r="R53" s="5">
        <v>92602053.842199996</v>
      </c>
      <c r="S53" s="5">
        <f t="shared" si="6"/>
        <v>-6685343.3799999999</v>
      </c>
      <c r="T53" s="5">
        <v>870104.66350000002</v>
      </c>
      <c r="U53" s="5">
        <v>1545124.1886</v>
      </c>
      <c r="V53" s="5">
        <v>58640835.364699997</v>
      </c>
      <c r="W53" s="6">
        <f t="shared" si="3"/>
        <v>146972774.67899999</v>
      </c>
    </row>
    <row r="54" spans="1:23" ht="24.95" customHeight="1" x14ac:dyDescent="0.2">
      <c r="A54" s="132"/>
      <c r="B54" s="130"/>
      <c r="C54" s="1">
        <v>7</v>
      </c>
      <c r="D54" s="1" t="s">
        <v>44</v>
      </c>
      <c r="E54" s="5" t="s">
        <v>123</v>
      </c>
      <c r="F54" s="5">
        <v>92396424.736100003</v>
      </c>
      <c r="G54" s="5">
        <f t="shared" si="8"/>
        <v>-6685343.3799999999</v>
      </c>
      <c r="H54" s="5">
        <v>868172.53740000003</v>
      </c>
      <c r="I54" s="5">
        <v>1541693.1362000001</v>
      </c>
      <c r="J54" s="5">
        <v>56928324.533699997</v>
      </c>
      <c r="K54" s="6">
        <f t="shared" si="2"/>
        <v>145049271.5634</v>
      </c>
      <c r="L54" s="11"/>
      <c r="M54" s="127"/>
      <c r="N54" s="130"/>
      <c r="O54" s="12">
        <v>27</v>
      </c>
      <c r="P54" s="1" t="s">
        <v>61</v>
      </c>
      <c r="Q54" s="5" t="s">
        <v>504</v>
      </c>
      <c r="R54" s="5">
        <v>94546907.471799999</v>
      </c>
      <c r="S54" s="5">
        <f t="shared" si="6"/>
        <v>-6685343.3799999999</v>
      </c>
      <c r="T54" s="5">
        <v>888378.83929999999</v>
      </c>
      <c r="U54" s="5">
        <v>1577575.3089000001</v>
      </c>
      <c r="V54" s="5">
        <v>58182739.997299999</v>
      </c>
      <c r="W54" s="6">
        <f t="shared" si="3"/>
        <v>148510258.23730001</v>
      </c>
    </row>
    <row r="55" spans="1:23" ht="24.95" customHeight="1" x14ac:dyDescent="0.2">
      <c r="A55" s="132"/>
      <c r="B55" s="130"/>
      <c r="C55" s="1">
        <v>8</v>
      </c>
      <c r="D55" s="1" t="s">
        <v>44</v>
      </c>
      <c r="E55" s="5" t="s">
        <v>124</v>
      </c>
      <c r="F55" s="5">
        <v>74032548.310100004</v>
      </c>
      <c r="G55" s="5">
        <f t="shared" si="8"/>
        <v>-6685343.3799999999</v>
      </c>
      <c r="H55" s="5">
        <v>695622.42810000002</v>
      </c>
      <c r="I55" s="5">
        <v>1235280.1736000001</v>
      </c>
      <c r="J55" s="5">
        <v>45702597.139700003</v>
      </c>
      <c r="K55" s="6">
        <f t="shared" si="2"/>
        <v>114980704.67150003</v>
      </c>
      <c r="L55" s="11"/>
      <c r="M55" s="127"/>
      <c r="N55" s="130"/>
      <c r="O55" s="12">
        <v>28</v>
      </c>
      <c r="P55" s="1" t="s">
        <v>61</v>
      </c>
      <c r="Q55" s="5" t="s">
        <v>505</v>
      </c>
      <c r="R55" s="5">
        <v>79638238.782199994</v>
      </c>
      <c r="S55" s="5">
        <f t="shared" si="6"/>
        <v>-6685343.3799999999</v>
      </c>
      <c r="T55" s="5">
        <v>748294.45010000002</v>
      </c>
      <c r="U55" s="5">
        <v>1328814.6858000001</v>
      </c>
      <c r="V55" s="5">
        <v>51271979.274400003</v>
      </c>
      <c r="W55" s="6">
        <f t="shared" si="3"/>
        <v>126301983.8125</v>
      </c>
    </row>
    <row r="56" spans="1:23" ht="24.95" customHeight="1" x14ac:dyDescent="0.2">
      <c r="A56" s="132"/>
      <c r="B56" s="130"/>
      <c r="C56" s="1">
        <v>9</v>
      </c>
      <c r="D56" s="1" t="s">
        <v>44</v>
      </c>
      <c r="E56" s="5" t="s">
        <v>125</v>
      </c>
      <c r="F56" s="5">
        <v>85917333.894500002</v>
      </c>
      <c r="G56" s="5">
        <f t="shared" si="8"/>
        <v>-6685343.3799999999</v>
      </c>
      <c r="H56" s="5">
        <v>807293.89679999999</v>
      </c>
      <c r="I56" s="5">
        <v>1433585.3829999999</v>
      </c>
      <c r="J56" s="5">
        <v>53081016.807499997</v>
      </c>
      <c r="K56" s="6">
        <f t="shared" si="2"/>
        <v>134553886.60179999</v>
      </c>
      <c r="L56" s="11"/>
      <c r="M56" s="127"/>
      <c r="N56" s="130"/>
      <c r="O56" s="12">
        <v>29</v>
      </c>
      <c r="P56" s="1" t="s">
        <v>61</v>
      </c>
      <c r="Q56" s="5" t="s">
        <v>506</v>
      </c>
      <c r="R56" s="5">
        <v>95292191.213499993</v>
      </c>
      <c r="S56" s="5">
        <f t="shared" si="6"/>
        <v>-6685343.3799999999</v>
      </c>
      <c r="T56" s="5">
        <v>895381.65229999996</v>
      </c>
      <c r="U56" s="5">
        <v>1590010.8424</v>
      </c>
      <c r="V56" s="5">
        <v>58012986.494800001</v>
      </c>
      <c r="W56" s="6">
        <f t="shared" si="3"/>
        <v>149105226.82300001</v>
      </c>
    </row>
    <row r="57" spans="1:23" ht="24.95" customHeight="1" x14ac:dyDescent="0.2">
      <c r="A57" s="132"/>
      <c r="B57" s="130"/>
      <c r="C57" s="1">
        <v>10</v>
      </c>
      <c r="D57" s="1" t="s">
        <v>44</v>
      </c>
      <c r="E57" s="5" t="s">
        <v>126</v>
      </c>
      <c r="F57" s="5">
        <v>93474081.746399999</v>
      </c>
      <c r="G57" s="5">
        <f t="shared" si="8"/>
        <v>-6685343.3799999999</v>
      </c>
      <c r="H57" s="5">
        <v>878298.38619999995</v>
      </c>
      <c r="I57" s="5">
        <v>1559674.5290999999</v>
      </c>
      <c r="J57" s="5">
        <v>59361776.855599999</v>
      </c>
      <c r="K57" s="6">
        <f t="shared" si="2"/>
        <v>148588488.13730001</v>
      </c>
      <c r="L57" s="11"/>
      <c r="M57" s="127"/>
      <c r="N57" s="130"/>
      <c r="O57" s="12">
        <v>30</v>
      </c>
      <c r="P57" s="1" t="s">
        <v>61</v>
      </c>
      <c r="Q57" s="5" t="s">
        <v>507</v>
      </c>
      <c r="R57" s="5">
        <v>85959292.030200005</v>
      </c>
      <c r="S57" s="5">
        <f t="shared" si="6"/>
        <v>-6685343.3799999999</v>
      </c>
      <c r="T57" s="5">
        <v>807688.14260000002</v>
      </c>
      <c r="U57" s="5">
        <v>1434285.4812</v>
      </c>
      <c r="V57" s="5">
        <v>55864767.875</v>
      </c>
      <c r="W57" s="6">
        <f t="shared" si="3"/>
        <v>137380690.14899999</v>
      </c>
    </row>
    <row r="58" spans="1:23" ht="24.95" customHeight="1" x14ac:dyDescent="0.2">
      <c r="A58" s="132"/>
      <c r="B58" s="130"/>
      <c r="C58" s="1">
        <v>11</v>
      </c>
      <c r="D58" s="1" t="s">
        <v>44</v>
      </c>
      <c r="E58" s="5" t="s">
        <v>127</v>
      </c>
      <c r="F58" s="5">
        <v>71940241.672499999</v>
      </c>
      <c r="G58" s="5">
        <f t="shared" si="8"/>
        <v>-6685343.3799999999</v>
      </c>
      <c r="H58" s="5">
        <v>675962.75870000001</v>
      </c>
      <c r="I58" s="5">
        <v>1200368.706</v>
      </c>
      <c r="J58" s="5">
        <v>45410788.478</v>
      </c>
      <c r="K58" s="6">
        <f t="shared" si="2"/>
        <v>112542018.23519999</v>
      </c>
      <c r="L58" s="11"/>
      <c r="M58" s="127"/>
      <c r="N58" s="130"/>
      <c r="O58" s="12">
        <v>31</v>
      </c>
      <c r="P58" s="1" t="s">
        <v>61</v>
      </c>
      <c r="Q58" s="5" t="s">
        <v>508</v>
      </c>
      <c r="R58" s="5">
        <v>89061361.840299994</v>
      </c>
      <c r="S58" s="5">
        <f t="shared" si="6"/>
        <v>-6685343.3799999999</v>
      </c>
      <c r="T58" s="5">
        <v>836835.71869999997</v>
      </c>
      <c r="U58" s="5">
        <v>1486045.4897</v>
      </c>
      <c r="V58" s="5">
        <v>53749543.597999997</v>
      </c>
      <c r="W58" s="6">
        <f t="shared" si="3"/>
        <v>138448443.2667</v>
      </c>
    </row>
    <row r="59" spans="1:23" ht="24.95" customHeight="1" x14ac:dyDescent="0.2">
      <c r="A59" s="132"/>
      <c r="B59" s="130"/>
      <c r="C59" s="1">
        <v>12</v>
      </c>
      <c r="D59" s="1" t="s">
        <v>44</v>
      </c>
      <c r="E59" s="5" t="s">
        <v>128</v>
      </c>
      <c r="F59" s="5">
        <v>85092378.701700002</v>
      </c>
      <c r="G59" s="5">
        <f t="shared" si="8"/>
        <v>-6685343.3799999999</v>
      </c>
      <c r="H59" s="5">
        <v>799542.47739999997</v>
      </c>
      <c r="I59" s="5">
        <v>1419820.4807</v>
      </c>
      <c r="J59" s="5">
        <v>52459742.897299998</v>
      </c>
      <c r="K59" s="6">
        <f t="shared" si="2"/>
        <v>133086141.1771</v>
      </c>
      <c r="L59" s="11"/>
      <c r="M59" s="127"/>
      <c r="N59" s="130"/>
      <c r="O59" s="12">
        <v>32</v>
      </c>
      <c r="P59" s="1" t="s">
        <v>61</v>
      </c>
      <c r="Q59" s="5" t="s">
        <v>509</v>
      </c>
      <c r="R59" s="5">
        <v>95561012.961300001</v>
      </c>
      <c r="S59" s="5">
        <f t="shared" si="6"/>
        <v>-6685343.3799999999</v>
      </c>
      <c r="T59" s="5">
        <v>897907.54720000003</v>
      </c>
      <c r="U59" s="5">
        <v>1594496.3043</v>
      </c>
      <c r="V59" s="5">
        <v>59455293.542499997</v>
      </c>
      <c r="W59" s="6">
        <f t="shared" si="3"/>
        <v>150823366.97529998</v>
      </c>
    </row>
    <row r="60" spans="1:23" ht="24.95" customHeight="1" x14ac:dyDescent="0.2">
      <c r="A60" s="132"/>
      <c r="B60" s="130"/>
      <c r="C60" s="1">
        <v>13</v>
      </c>
      <c r="D60" s="1" t="s">
        <v>44</v>
      </c>
      <c r="E60" s="5" t="s">
        <v>129</v>
      </c>
      <c r="F60" s="5">
        <v>85116369.912</v>
      </c>
      <c r="G60" s="5">
        <f t="shared" si="8"/>
        <v>-6685343.3799999999</v>
      </c>
      <c r="H60" s="5">
        <v>799767.90289999999</v>
      </c>
      <c r="I60" s="5">
        <v>1420220.7893000001</v>
      </c>
      <c r="J60" s="5">
        <v>52473968.718999997</v>
      </c>
      <c r="K60" s="6">
        <f t="shared" si="2"/>
        <v>133124983.94319999</v>
      </c>
      <c r="L60" s="11"/>
      <c r="M60" s="127"/>
      <c r="N60" s="130"/>
      <c r="O60" s="12">
        <v>33</v>
      </c>
      <c r="P60" s="1" t="s">
        <v>61</v>
      </c>
      <c r="Q60" s="5" t="s">
        <v>510</v>
      </c>
      <c r="R60" s="5">
        <v>92616622.885199994</v>
      </c>
      <c r="S60" s="5">
        <f t="shared" si="6"/>
        <v>-6685343.3799999999</v>
      </c>
      <c r="T60" s="5">
        <v>870241.55669999996</v>
      </c>
      <c r="U60" s="5">
        <v>1545367.2823999999</v>
      </c>
      <c r="V60" s="5">
        <v>53897420.4168</v>
      </c>
      <c r="W60" s="6">
        <f t="shared" si="3"/>
        <v>142244308.76109999</v>
      </c>
    </row>
    <row r="61" spans="1:23" ht="24.95" customHeight="1" x14ac:dyDescent="0.2">
      <c r="A61" s="132"/>
      <c r="B61" s="130"/>
      <c r="C61" s="1">
        <v>14</v>
      </c>
      <c r="D61" s="1" t="s">
        <v>44</v>
      </c>
      <c r="E61" s="5" t="s">
        <v>130</v>
      </c>
      <c r="F61" s="5">
        <v>87784873.586600006</v>
      </c>
      <c r="G61" s="5">
        <f t="shared" si="8"/>
        <v>-6685343.3799999999</v>
      </c>
      <c r="H61" s="5">
        <v>824841.61769999994</v>
      </c>
      <c r="I61" s="5">
        <v>1464746.4709999999</v>
      </c>
      <c r="J61" s="5">
        <v>53795416.054700002</v>
      </c>
      <c r="K61" s="6">
        <f t="shared" si="2"/>
        <v>137184534.35000002</v>
      </c>
      <c r="L61" s="11"/>
      <c r="M61" s="128"/>
      <c r="N61" s="131"/>
      <c r="O61" s="12">
        <v>34</v>
      </c>
      <c r="P61" s="1" t="s">
        <v>61</v>
      </c>
      <c r="Q61" s="5" t="s">
        <v>511</v>
      </c>
      <c r="R61" s="5">
        <v>90771889.411799997</v>
      </c>
      <c r="S61" s="5">
        <f>-6685343.38</f>
        <v>-6685343.3799999999</v>
      </c>
      <c r="T61" s="5">
        <v>852908.12699999998</v>
      </c>
      <c r="U61" s="5">
        <v>1514586.7305999999</v>
      </c>
      <c r="V61" s="5">
        <v>55984193.050399996</v>
      </c>
      <c r="W61" s="6">
        <f t="shared" si="3"/>
        <v>142438233.93979999</v>
      </c>
    </row>
    <row r="62" spans="1:23" ht="24.95" customHeight="1" x14ac:dyDescent="0.2">
      <c r="A62" s="132"/>
      <c r="B62" s="130"/>
      <c r="C62" s="1">
        <v>15</v>
      </c>
      <c r="D62" s="1" t="s">
        <v>44</v>
      </c>
      <c r="E62" s="5" t="s">
        <v>131</v>
      </c>
      <c r="F62" s="5">
        <v>80200084.840700001</v>
      </c>
      <c r="G62" s="5">
        <f t="shared" si="8"/>
        <v>-6685343.3799999999</v>
      </c>
      <c r="H62" s="5">
        <v>753573.65130000003</v>
      </c>
      <c r="I62" s="5">
        <v>1338189.4447999999</v>
      </c>
      <c r="J62" s="5">
        <v>48549674.193000004</v>
      </c>
      <c r="K62" s="6">
        <f t="shared" si="2"/>
        <v>124156178.74980001</v>
      </c>
      <c r="L62" s="11"/>
      <c r="M62" s="18"/>
      <c r="N62" s="123" t="s">
        <v>848</v>
      </c>
      <c r="O62" s="124"/>
      <c r="P62" s="125"/>
      <c r="Q62" s="14"/>
      <c r="R62" s="14">
        <f>SUM(R28:R61)</f>
        <v>3223309222.7487998</v>
      </c>
      <c r="S62" s="14">
        <f t="shared" ref="S62:W62" si="9">SUM(S28:S61)</f>
        <v>-227301674.9199999</v>
      </c>
      <c r="T62" s="14">
        <f t="shared" si="9"/>
        <v>30286762.229899995</v>
      </c>
      <c r="U62" s="14">
        <f t="shared" si="9"/>
        <v>53782965.289599992</v>
      </c>
      <c r="V62" s="14">
        <f t="shared" si="9"/>
        <v>1966978586.2058003</v>
      </c>
      <c r="W62" s="14">
        <f t="shared" si="9"/>
        <v>5047055861.5541</v>
      </c>
    </row>
    <row r="63" spans="1:23" ht="24.95" customHeight="1" x14ac:dyDescent="0.2">
      <c r="A63" s="132"/>
      <c r="B63" s="130"/>
      <c r="C63" s="1">
        <v>16</v>
      </c>
      <c r="D63" s="1" t="s">
        <v>44</v>
      </c>
      <c r="E63" s="5" t="s">
        <v>132</v>
      </c>
      <c r="F63" s="5">
        <v>81888326.765400007</v>
      </c>
      <c r="G63" s="5">
        <f t="shared" si="8"/>
        <v>-6685343.3799999999</v>
      </c>
      <c r="H63" s="5">
        <v>769436.65989999997</v>
      </c>
      <c r="I63" s="5">
        <v>1366358.8355</v>
      </c>
      <c r="J63" s="5">
        <v>51877440.565800004</v>
      </c>
      <c r="K63" s="6">
        <f t="shared" si="2"/>
        <v>129216219.44660002</v>
      </c>
      <c r="L63" s="11"/>
      <c r="M63" s="126">
        <v>21</v>
      </c>
      <c r="N63" s="129">
        <v>21</v>
      </c>
      <c r="O63" s="12">
        <v>1</v>
      </c>
      <c r="P63" s="1" t="s">
        <v>62</v>
      </c>
      <c r="Q63" s="5" t="s">
        <v>512</v>
      </c>
      <c r="R63" s="5">
        <v>72677769.807400003</v>
      </c>
      <c r="S63" s="5">
        <f t="shared" ref="S63:S82" si="10">-6685343.38</f>
        <v>-6685343.3799999999</v>
      </c>
      <c r="T63" s="5">
        <v>682892.6986</v>
      </c>
      <c r="U63" s="5">
        <v>1212674.8322000001</v>
      </c>
      <c r="V63" s="5">
        <v>44821701.239299998</v>
      </c>
      <c r="W63" s="6">
        <f t="shared" si="3"/>
        <v>112709695.19750001</v>
      </c>
    </row>
    <row r="64" spans="1:23" ht="24.95" customHeight="1" x14ac:dyDescent="0.2">
      <c r="A64" s="132"/>
      <c r="B64" s="130"/>
      <c r="C64" s="1">
        <v>17</v>
      </c>
      <c r="D64" s="1" t="s">
        <v>44</v>
      </c>
      <c r="E64" s="5" t="s">
        <v>133</v>
      </c>
      <c r="F64" s="5">
        <v>76437885.371700004</v>
      </c>
      <c r="G64" s="5">
        <f t="shared" si="8"/>
        <v>-6685343.3799999999</v>
      </c>
      <c r="H64" s="5">
        <v>718223.38459999999</v>
      </c>
      <c r="I64" s="5">
        <v>1275414.7529</v>
      </c>
      <c r="J64" s="5">
        <v>49125401.564900003</v>
      </c>
      <c r="K64" s="6">
        <f t="shared" si="2"/>
        <v>120871581.69410002</v>
      </c>
      <c r="L64" s="11"/>
      <c r="M64" s="127"/>
      <c r="N64" s="130"/>
      <c r="O64" s="12">
        <v>2</v>
      </c>
      <c r="P64" s="1" t="s">
        <v>62</v>
      </c>
      <c r="Q64" s="5" t="s">
        <v>513</v>
      </c>
      <c r="R64" s="5">
        <v>118752597.86499999</v>
      </c>
      <c r="S64" s="5">
        <f t="shared" si="10"/>
        <v>-6685343.3799999999</v>
      </c>
      <c r="T64" s="5">
        <v>1115819.6273000001</v>
      </c>
      <c r="U64" s="5">
        <v>1981462.6546</v>
      </c>
      <c r="V64" s="5">
        <v>58934792.257399999</v>
      </c>
      <c r="W64" s="6">
        <f t="shared" si="3"/>
        <v>174099329.02429998</v>
      </c>
    </row>
    <row r="65" spans="1:23" ht="24.95" customHeight="1" x14ac:dyDescent="0.2">
      <c r="A65" s="132"/>
      <c r="B65" s="130"/>
      <c r="C65" s="1">
        <v>18</v>
      </c>
      <c r="D65" s="1" t="s">
        <v>44</v>
      </c>
      <c r="E65" s="5" t="s">
        <v>134</v>
      </c>
      <c r="F65" s="5">
        <v>94966780.316</v>
      </c>
      <c r="G65" s="5">
        <f t="shared" si="8"/>
        <v>-6685343.3799999999</v>
      </c>
      <c r="H65" s="5">
        <v>892324.03610000003</v>
      </c>
      <c r="I65" s="5">
        <v>1584581.1544999999</v>
      </c>
      <c r="J65" s="5">
        <v>57974579.923799999</v>
      </c>
      <c r="K65" s="6">
        <f t="shared" si="2"/>
        <v>148732922.05039999</v>
      </c>
      <c r="L65" s="11"/>
      <c r="M65" s="127"/>
      <c r="N65" s="130"/>
      <c r="O65" s="12">
        <v>3</v>
      </c>
      <c r="P65" s="1" t="s">
        <v>62</v>
      </c>
      <c r="Q65" s="5" t="s">
        <v>514</v>
      </c>
      <c r="R65" s="5">
        <v>100024333.99439999</v>
      </c>
      <c r="S65" s="5">
        <f t="shared" si="10"/>
        <v>-6685343.3799999999</v>
      </c>
      <c r="T65" s="5">
        <v>939845.67150000005</v>
      </c>
      <c r="U65" s="5">
        <v>1668969.6555999999</v>
      </c>
      <c r="V65" s="5">
        <v>60304057.481200002</v>
      </c>
      <c r="W65" s="6">
        <f t="shared" si="3"/>
        <v>156251863.42269999</v>
      </c>
    </row>
    <row r="66" spans="1:23" ht="24.95" customHeight="1" x14ac:dyDescent="0.2">
      <c r="A66" s="132"/>
      <c r="B66" s="130"/>
      <c r="C66" s="1">
        <v>19</v>
      </c>
      <c r="D66" s="1" t="s">
        <v>44</v>
      </c>
      <c r="E66" s="5" t="s">
        <v>135</v>
      </c>
      <c r="F66" s="5">
        <v>79242746.861900002</v>
      </c>
      <c r="G66" s="5">
        <f t="shared" si="8"/>
        <v>-6685343.3799999999</v>
      </c>
      <c r="H66" s="5">
        <v>744578.34069999994</v>
      </c>
      <c r="I66" s="5">
        <v>1322215.6514999999</v>
      </c>
      <c r="J66" s="5">
        <v>49675187.732500002</v>
      </c>
      <c r="K66" s="6">
        <f t="shared" si="2"/>
        <v>124299385.20660001</v>
      </c>
      <c r="L66" s="11"/>
      <c r="M66" s="127"/>
      <c r="N66" s="130"/>
      <c r="O66" s="12">
        <v>4</v>
      </c>
      <c r="P66" s="1" t="s">
        <v>62</v>
      </c>
      <c r="Q66" s="5" t="s">
        <v>515</v>
      </c>
      <c r="R66" s="5">
        <v>82586932.461799994</v>
      </c>
      <c r="S66" s="5">
        <f t="shared" si="10"/>
        <v>-6685343.3799999999</v>
      </c>
      <c r="T66" s="5">
        <v>776000.87800000003</v>
      </c>
      <c r="U66" s="5">
        <v>1378015.5160999999</v>
      </c>
      <c r="V66" s="5">
        <v>50956019.0053</v>
      </c>
      <c r="W66" s="6">
        <f t="shared" si="3"/>
        <v>129011624.48120001</v>
      </c>
    </row>
    <row r="67" spans="1:23" ht="24.95" customHeight="1" x14ac:dyDescent="0.2">
      <c r="A67" s="132"/>
      <c r="B67" s="130"/>
      <c r="C67" s="1">
        <v>20</v>
      </c>
      <c r="D67" s="1" t="s">
        <v>44</v>
      </c>
      <c r="E67" s="5" t="s">
        <v>136</v>
      </c>
      <c r="F67" s="5">
        <v>83376582.043099999</v>
      </c>
      <c r="G67" s="5">
        <f t="shared" si="8"/>
        <v>-6685343.3799999999</v>
      </c>
      <c r="H67" s="5">
        <v>783420.55989999999</v>
      </c>
      <c r="I67" s="5">
        <v>1391191.3218</v>
      </c>
      <c r="J67" s="5">
        <v>52020655.1404</v>
      </c>
      <c r="K67" s="6">
        <f t="shared" si="2"/>
        <v>130886505.68520001</v>
      </c>
      <c r="L67" s="11"/>
      <c r="M67" s="127"/>
      <c r="N67" s="130"/>
      <c r="O67" s="12">
        <v>5</v>
      </c>
      <c r="P67" s="1" t="s">
        <v>62</v>
      </c>
      <c r="Q67" s="5" t="s">
        <v>516</v>
      </c>
      <c r="R67" s="5">
        <v>109989694.9795</v>
      </c>
      <c r="S67" s="5">
        <f t="shared" si="10"/>
        <v>-6685343.3799999999</v>
      </c>
      <c r="T67" s="5">
        <v>1033481.8999</v>
      </c>
      <c r="U67" s="5">
        <v>1835248.0443</v>
      </c>
      <c r="V67" s="5">
        <v>65364744.1162</v>
      </c>
      <c r="W67" s="6">
        <f t="shared" si="3"/>
        <v>171537825.65990001</v>
      </c>
    </row>
    <row r="68" spans="1:23" ht="24.95" customHeight="1" x14ac:dyDescent="0.2">
      <c r="A68" s="132"/>
      <c r="B68" s="130"/>
      <c r="C68" s="1">
        <v>21</v>
      </c>
      <c r="D68" s="1" t="s">
        <v>44</v>
      </c>
      <c r="E68" s="5" t="s">
        <v>137</v>
      </c>
      <c r="F68" s="5">
        <v>86723755.265699998</v>
      </c>
      <c r="G68" s="5">
        <f t="shared" si="8"/>
        <v>-6685343.3799999999</v>
      </c>
      <c r="H68" s="5">
        <v>814871.16929999995</v>
      </c>
      <c r="I68" s="5">
        <v>1447041.0367000001</v>
      </c>
      <c r="J68" s="5">
        <v>54417526.777999997</v>
      </c>
      <c r="K68" s="6">
        <f t="shared" si="2"/>
        <v>136717850.86970001</v>
      </c>
      <c r="L68" s="11"/>
      <c r="M68" s="127"/>
      <c r="N68" s="130"/>
      <c r="O68" s="12">
        <v>6</v>
      </c>
      <c r="P68" s="1" t="s">
        <v>62</v>
      </c>
      <c r="Q68" s="5" t="s">
        <v>517</v>
      </c>
      <c r="R68" s="5">
        <v>134565738.25510001</v>
      </c>
      <c r="S68" s="5">
        <f t="shared" si="10"/>
        <v>-6685343.3799999999</v>
      </c>
      <c r="T68" s="5">
        <v>1264402.5866</v>
      </c>
      <c r="U68" s="5">
        <v>2245314.9635000001</v>
      </c>
      <c r="V68" s="5">
        <v>69023171.184699997</v>
      </c>
      <c r="W68" s="6">
        <f t="shared" si="3"/>
        <v>200413283.6099</v>
      </c>
    </row>
    <row r="69" spans="1:23" ht="24.95" customHeight="1" x14ac:dyDescent="0.2">
      <c r="A69" s="132"/>
      <c r="B69" s="130"/>
      <c r="C69" s="1">
        <v>22</v>
      </c>
      <c r="D69" s="1" t="s">
        <v>44</v>
      </c>
      <c r="E69" s="5" t="s">
        <v>138</v>
      </c>
      <c r="F69" s="5">
        <v>74541337.483799994</v>
      </c>
      <c r="G69" s="5">
        <f t="shared" si="8"/>
        <v>-6685343.3799999999</v>
      </c>
      <c r="H69" s="5">
        <v>700403.09779999999</v>
      </c>
      <c r="I69" s="5">
        <v>1243769.6446</v>
      </c>
      <c r="J69" s="5">
        <v>49130781.077299997</v>
      </c>
      <c r="K69" s="6">
        <f t="shared" si="2"/>
        <v>118930947.9235</v>
      </c>
      <c r="L69" s="11"/>
      <c r="M69" s="127"/>
      <c r="N69" s="130"/>
      <c r="O69" s="12">
        <v>7</v>
      </c>
      <c r="P69" s="1" t="s">
        <v>62</v>
      </c>
      <c r="Q69" s="5" t="s">
        <v>518</v>
      </c>
      <c r="R69" s="5">
        <v>91675913.618100002</v>
      </c>
      <c r="S69" s="5">
        <f t="shared" si="10"/>
        <v>-6685343.3799999999</v>
      </c>
      <c r="T69" s="5">
        <v>861402.49230000004</v>
      </c>
      <c r="U69" s="5">
        <v>1529670.9497</v>
      </c>
      <c r="V69" s="5">
        <v>51454998.666900001</v>
      </c>
      <c r="W69" s="6">
        <f t="shared" si="3"/>
        <v>138836642.347</v>
      </c>
    </row>
    <row r="70" spans="1:23" ht="24.95" customHeight="1" x14ac:dyDescent="0.2">
      <c r="A70" s="132"/>
      <c r="B70" s="130"/>
      <c r="C70" s="1">
        <v>23</v>
      </c>
      <c r="D70" s="1" t="s">
        <v>44</v>
      </c>
      <c r="E70" s="5" t="s">
        <v>139</v>
      </c>
      <c r="F70" s="5">
        <v>77835657.036300004</v>
      </c>
      <c r="G70" s="5">
        <f t="shared" si="8"/>
        <v>-6685343.3799999999</v>
      </c>
      <c r="H70" s="5">
        <v>731357.08510000003</v>
      </c>
      <c r="I70" s="5">
        <v>1298737.4624999999</v>
      </c>
      <c r="J70" s="5">
        <v>51439906.890299998</v>
      </c>
      <c r="K70" s="6">
        <f t="shared" si="2"/>
        <v>124620315.09420002</v>
      </c>
      <c r="L70" s="11"/>
      <c r="M70" s="127"/>
      <c r="N70" s="130"/>
      <c r="O70" s="12">
        <v>8</v>
      </c>
      <c r="P70" s="1" t="s">
        <v>62</v>
      </c>
      <c r="Q70" s="5" t="s">
        <v>519</v>
      </c>
      <c r="R70" s="5">
        <v>97392343.747299999</v>
      </c>
      <c r="S70" s="5">
        <f t="shared" si="10"/>
        <v>-6685343.3799999999</v>
      </c>
      <c r="T70" s="5">
        <v>915115.04299999995</v>
      </c>
      <c r="U70" s="5">
        <v>1625053.2237</v>
      </c>
      <c r="V70" s="5">
        <v>54182052.8213</v>
      </c>
      <c r="W70" s="6">
        <f t="shared" si="3"/>
        <v>147429221.4553</v>
      </c>
    </row>
    <row r="71" spans="1:23" ht="24.95" customHeight="1" x14ac:dyDescent="0.2">
      <c r="A71" s="132"/>
      <c r="B71" s="130"/>
      <c r="C71" s="1">
        <v>24</v>
      </c>
      <c r="D71" s="1" t="s">
        <v>44</v>
      </c>
      <c r="E71" s="5" t="s">
        <v>140</v>
      </c>
      <c r="F71" s="5">
        <v>79725603.723700002</v>
      </c>
      <c r="G71" s="5">
        <f t="shared" si="8"/>
        <v>-6685343.3799999999</v>
      </c>
      <c r="H71" s="5">
        <v>749115.34600000002</v>
      </c>
      <c r="I71" s="5">
        <v>1330272.4254999999</v>
      </c>
      <c r="J71" s="5">
        <v>47146816.902900003</v>
      </c>
      <c r="K71" s="6">
        <f t="shared" si="2"/>
        <v>122266465.01810002</v>
      </c>
      <c r="L71" s="11"/>
      <c r="M71" s="127"/>
      <c r="N71" s="130"/>
      <c r="O71" s="12">
        <v>9</v>
      </c>
      <c r="P71" s="1" t="s">
        <v>62</v>
      </c>
      <c r="Q71" s="5" t="s">
        <v>520</v>
      </c>
      <c r="R71" s="5">
        <v>120991862.9249</v>
      </c>
      <c r="S71" s="5">
        <f t="shared" si="10"/>
        <v>-6685343.3799999999</v>
      </c>
      <c r="T71" s="5">
        <v>1136860.1431</v>
      </c>
      <c r="U71" s="5">
        <v>2018826.2169000001</v>
      </c>
      <c r="V71" s="5">
        <v>68638595.820199996</v>
      </c>
      <c r="W71" s="6">
        <f t="shared" si="3"/>
        <v>186100801.72509998</v>
      </c>
    </row>
    <row r="72" spans="1:23" ht="24.95" customHeight="1" x14ac:dyDescent="0.2">
      <c r="A72" s="132"/>
      <c r="B72" s="130"/>
      <c r="C72" s="1">
        <v>25</v>
      </c>
      <c r="D72" s="1" t="s">
        <v>44</v>
      </c>
      <c r="E72" s="5" t="s">
        <v>141</v>
      </c>
      <c r="F72" s="5">
        <v>93934422.492200002</v>
      </c>
      <c r="G72" s="5">
        <f t="shared" si="8"/>
        <v>-6685343.3799999999</v>
      </c>
      <c r="H72" s="5">
        <v>882623.82620000001</v>
      </c>
      <c r="I72" s="5">
        <v>1567355.6073</v>
      </c>
      <c r="J72" s="5">
        <v>57331190.240400001</v>
      </c>
      <c r="K72" s="6">
        <f t="shared" si="2"/>
        <v>147030248.7861</v>
      </c>
      <c r="L72" s="11"/>
      <c r="M72" s="127"/>
      <c r="N72" s="130"/>
      <c r="O72" s="12">
        <v>10</v>
      </c>
      <c r="P72" s="1" t="s">
        <v>62</v>
      </c>
      <c r="Q72" s="5" t="s">
        <v>521</v>
      </c>
      <c r="R72" s="5">
        <v>84247524.935499996</v>
      </c>
      <c r="S72" s="5">
        <f t="shared" si="10"/>
        <v>-6685343.3799999999</v>
      </c>
      <c r="T72" s="5">
        <v>791604.08759999997</v>
      </c>
      <c r="U72" s="5">
        <v>1405723.5581</v>
      </c>
      <c r="V72" s="5">
        <v>51425232.031599998</v>
      </c>
      <c r="W72" s="6">
        <f t="shared" si="3"/>
        <v>131184741.23279999</v>
      </c>
    </row>
    <row r="73" spans="1:23" ht="24.95" customHeight="1" x14ac:dyDescent="0.2">
      <c r="A73" s="132"/>
      <c r="B73" s="130"/>
      <c r="C73" s="1">
        <v>26</v>
      </c>
      <c r="D73" s="1" t="s">
        <v>44</v>
      </c>
      <c r="E73" s="5" t="s">
        <v>142</v>
      </c>
      <c r="F73" s="5">
        <v>69972381.450399995</v>
      </c>
      <c r="G73" s="5">
        <f t="shared" si="8"/>
        <v>-6685343.3799999999</v>
      </c>
      <c r="H73" s="5">
        <v>657472.40899999999</v>
      </c>
      <c r="I73" s="5">
        <v>1167533.7061000001</v>
      </c>
      <c r="J73" s="5">
        <v>43060419.736599997</v>
      </c>
      <c r="K73" s="6">
        <f t="shared" ref="K73:K136" si="11">F73+G73+H73+I73+J73</f>
        <v>108172463.92209999</v>
      </c>
      <c r="L73" s="11"/>
      <c r="M73" s="127"/>
      <c r="N73" s="130"/>
      <c r="O73" s="12">
        <v>11</v>
      </c>
      <c r="P73" s="1" t="s">
        <v>62</v>
      </c>
      <c r="Q73" s="5" t="s">
        <v>522</v>
      </c>
      <c r="R73" s="5">
        <v>88987373.668599993</v>
      </c>
      <c r="S73" s="5">
        <f t="shared" si="10"/>
        <v>-6685343.3799999999</v>
      </c>
      <c r="T73" s="5">
        <v>836140.51320000004</v>
      </c>
      <c r="U73" s="5">
        <v>1484810.95</v>
      </c>
      <c r="V73" s="5">
        <v>54988501.502999999</v>
      </c>
      <c r="W73" s="6">
        <f t="shared" ref="W73:W136" si="12">R73+S73+T73+U73+V73</f>
        <v>139611483.25479999</v>
      </c>
    </row>
    <row r="74" spans="1:23" ht="24.95" customHeight="1" x14ac:dyDescent="0.2">
      <c r="A74" s="132"/>
      <c r="B74" s="130"/>
      <c r="C74" s="1">
        <v>27</v>
      </c>
      <c r="D74" s="1" t="s">
        <v>44</v>
      </c>
      <c r="E74" s="5" t="s">
        <v>143</v>
      </c>
      <c r="F74" s="5">
        <v>85856683.459199995</v>
      </c>
      <c r="G74" s="5">
        <f t="shared" si="8"/>
        <v>-6685343.3799999999</v>
      </c>
      <c r="H74" s="5">
        <v>806724.01500000001</v>
      </c>
      <c r="I74" s="5">
        <v>1432573.3918999999</v>
      </c>
      <c r="J74" s="5">
        <v>51877440.565800004</v>
      </c>
      <c r="K74" s="6">
        <f t="shared" si="11"/>
        <v>133288078.0519</v>
      </c>
      <c r="L74" s="11"/>
      <c r="M74" s="127"/>
      <c r="N74" s="130"/>
      <c r="O74" s="12">
        <v>12</v>
      </c>
      <c r="P74" s="1" t="s">
        <v>62</v>
      </c>
      <c r="Q74" s="5" t="s">
        <v>523</v>
      </c>
      <c r="R74" s="5">
        <v>98172415.754500002</v>
      </c>
      <c r="S74" s="5">
        <f t="shared" si="10"/>
        <v>-6685343.3799999999</v>
      </c>
      <c r="T74" s="5">
        <v>922444.73239999998</v>
      </c>
      <c r="U74" s="5">
        <v>1638069.2213999999</v>
      </c>
      <c r="V74" s="5">
        <v>60049188.137999997</v>
      </c>
      <c r="W74" s="6">
        <f t="shared" si="12"/>
        <v>154096774.46630001</v>
      </c>
    </row>
    <row r="75" spans="1:23" ht="24.95" customHeight="1" x14ac:dyDescent="0.2">
      <c r="A75" s="132"/>
      <c r="B75" s="130"/>
      <c r="C75" s="1">
        <v>28</v>
      </c>
      <c r="D75" s="1" t="s">
        <v>44</v>
      </c>
      <c r="E75" s="5" t="s">
        <v>144</v>
      </c>
      <c r="F75" s="5">
        <v>69997299.470899999</v>
      </c>
      <c r="G75" s="5">
        <f t="shared" si="8"/>
        <v>-6685343.3799999999</v>
      </c>
      <c r="H75" s="5">
        <v>657706.54299999995</v>
      </c>
      <c r="I75" s="5">
        <v>1167949.4791000001</v>
      </c>
      <c r="J75" s="5">
        <v>44306434.3539</v>
      </c>
      <c r="K75" s="6">
        <f t="shared" si="11"/>
        <v>109444046.46689999</v>
      </c>
      <c r="L75" s="11"/>
      <c r="M75" s="127"/>
      <c r="N75" s="130"/>
      <c r="O75" s="12">
        <v>13</v>
      </c>
      <c r="P75" s="1" t="s">
        <v>62</v>
      </c>
      <c r="Q75" s="5" t="s">
        <v>524</v>
      </c>
      <c r="R75" s="5">
        <v>81700893.890699998</v>
      </c>
      <c r="S75" s="5">
        <f t="shared" si="10"/>
        <v>-6685343.3799999999</v>
      </c>
      <c r="T75" s="5">
        <v>767675.50870000001</v>
      </c>
      <c r="U75" s="5">
        <v>1363231.3987</v>
      </c>
      <c r="V75" s="5">
        <v>47144455.150399998</v>
      </c>
      <c r="W75" s="6">
        <f t="shared" si="12"/>
        <v>124290912.5685</v>
      </c>
    </row>
    <row r="76" spans="1:23" ht="24.95" customHeight="1" x14ac:dyDescent="0.2">
      <c r="A76" s="132"/>
      <c r="B76" s="130"/>
      <c r="C76" s="1">
        <v>29</v>
      </c>
      <c r="D76" s="1" t="s">
        <v>44</v>
      </c>
      <c r="E76" s="5" t="s">
        <v>145</v>
      </c>
      <c r="F76" s="5">
        <v>91287715.674999997</v>
      </c>
      <c r="G76" s="5">
        <f t="shared" si="8"/>
        <v>-6685343.3799999999</v>
      </c>
      <c r="H76" s="5">
        <v>857754.91830000002</v>
      </c>
      <c r="I76" s="5">
        <v>1523193.6200999999</v>
      </c>
      <c r="J76" s="5">
        <v>50833456.525399998</v>
      </c>
      <c r="K76" s="6">
        <f t="shared" si="11"/>
        <v>137816777.35879999</v>
      </c>
      <c r="L76" s="11"/>
      <c r="M76" s="127"/>
      <c r="N76" s="130"/>
      <c r="O76" s="12">
        <v>14</v>
      </c>
      <c r="P76" s="1" t="s">
        <v>62</v>
      </c>
      <c r="Q76" s="5" t="s">
        <v>525</v>
      </c>
      <c r="R76" s="5">
        <v>93757115.140000001</v>
      </c>
      <c r="S76" s="5">
        <f t="shared" si="10"/>
        <v>-6685343.3799999999</v>
      </c>
      <c r="T76" s="5">
        <v>880957.81610000005</v>
      </c>
      <c r="U76" s="5">
        <v>1564397.1213</v>
      </c>
      <c r="V76" s="5">
        <v>55417188.869199999</v>
      </c>
      <c r="W76" s="6">
        <f t="shared" si="12"/>
        <v>144934315.56659999</v>
      </c>
    </row>
    <row r="77" spans="1:23" ht="24.95" customHeight="1" x14ac:dyDescent="0.2">
      <c r="A77" s="132"/>
      <c r="B77" s="130"/>
      <c r="C77" s="1">
        <v>30</v>
      </c>
      <c r="D77" s="1" t="s">
        <v>44</v>
      </c>
      <c r="E77" s="5" t="s">
        <v>146</v>
      </c>
      <c r="F77" s="5">
        <v>75536090.725099996</v>
      </c>
      <c r="G77" s="5">
        <f t="shared" si="8"/>
        <v>-6685343.3799999999</v>
      </c>
      <c r="H77" s="5">
        <v>709749.96860000002</v>
      </c>
      <c r="I77" s="5">
        <v>1260367.7353999999</v>
      </c>
      <c r="J77" s="5">
        <v>45197998.876199998</v>
      </c>
      <c r="K77" s="6">
        <f t="shared" si="11"/>
        <v>116018863.9253</v>
      </c>
      <c r="L77" s="11"/>
      <c r="M77" s="127"/>
      <c r="N77" s="130"/>
      <c r="O77" s="12">
        <v>15</v>
      </c>
      <c r="P77" s="1" t="s">
        <v>62</v>
      </c>
      <c r="Q77" s="5" t="s">
        <v>526</v>
      </c>
      <c r="R77" s="5">
        <v>108468104.5504</v>
      </c>
      <c r="S77" s="5">
        <f t="shared" si="10"/>
        <v>-6685343.3799999999</v>
      </c>
      <c r="T77" s="5">
        <v>1019184.7772</v>
      </c>
      <c r="U77" s="5">
        <v>1809859.3399</v>
      </c>
      <c r="V77" s="5">
        <v>57937311.1131</v>
      </c>
      <c r="W77" s="6">
        <f t="shared" si="12"/>
        <v>162549116.40060002</v>
      </c>
    </row>
    <row r="78" spans="1:23" ht="24.95" customHeight="1" x14ac:dyDescent="0.2">
      <c r="A78" s="132"/>
      <c r="B78" s="131"/>
      <c r="C78" s="1">
        <v>31</v>
      </c>
      <c r="D78" s="1" t="s">
        <v>44</v>
      </c>
      <c r="E78" s="5" t="s">
        <v>147</v>
      </c>
      <c r="F78" s="5">
        <v>114176484.5433</v>
      </c>
      <c r="G78" s="5">
        <f>-6685343.38</f>
        <v>-6685343.3799999999</v>
      </c>
      <c r="H78" s="5">
        <v>1072821.6875</v>
      </c>
      <c r="I78" s="5">
        <v>1905107.2922</v>
      </c>
      <c r="J78" s="5">
        <v>73699133.7685</v>
      </c>
      <c r="K78" s="6">
        <f t="shared" si="11"/>
        <v>184168203.91150001</v>
      </c>
      <c r="L78" s="11"/>
      <c r="M78" s="127"/>
      <c r="N78" s="130"/>
      <c r="O78" s="12">
        <v>16</v>
      </c>
      <c r="P78" s="1" t="s">
        <v>62</v>
      </c>
      <c r="Q78" s="5" t="s">
        <v>527</v>
      </c>
      <c r="R78" s="5">
        <v>86903971.803499997</v>
      </c>
      <c r="S78" s="5">
        <f t="shared" si="10"/>
        <v>-6685343.3799999999</v>
      </c>
      <c r="T78" s="5">
        <v>816564.51459999999</v>
      </c>
      <c r="U78" s="5">
        <v>1450048.0643</v>
      </c>
      <c r="V78" s="5">
        <v>51850093.966799997</v>
      </c>
      <c r="W78" s="6">
        <f t="shared" si="12"/>
        <v>134335334.96919999</v>
      </c>
    </row>
    <row r="79" spans="1:23" ht="24.95" customHeight="1" x14ac:dyDescent="0.2">
      <c r="A79" s="1"/>
      <c r="B79" s="123" t="s">
        <v>831</v>
      </c>
      <c r="C79" s="124"/>
      <c r="D79" s="125"/>
      <c r="E79" s="14"/>
      <c r="F79" s="14">
        <f>SUM(F48:F78)</f>
        <v>2583387208.3322001</v>
      </c>
      <c r="G79" s="14">
        <f t="shared" ref="G79:K79" si="13">SUM(G48:G78)</f>
        <v>-207245644.77999991</v>
      </c>
      <c r="H79" s="14">
        <f t="shared" si="13"/>
        <v>24273946.034900006</v>
      </c>
      <c r="I79" s="14">
        <f t="shared" si="13"/>
        <v>43105459.313500002</v>
      </c>
      <c r="J79" s="14">
        <f t="shared" si="13"/>
        <v>1606070968.3511999</v>
      </c>
      <c r="K79" s="14">
        <f t="shared" si="13"/>
        <v>4049591937.2517996</v>
      </c>
      <c r="L79" s="11"/>
      <c r="M79" s="127"/>
      <c r="N79" s="130"/>
      <c r="O79" s="12">
        <v>17</v>
      </c>
      <c r="P79" s="1" t="s">
        <v>62</v>
      </c>
      <c r="Q79" s="5" t="s">
        <v>528</v>
      </c>
      <c r="R79" s="5">
        <v>85641154.164399996</v>
      </c>
      <c r="S79" s="5">
        <f t="shared" si="10"/>
        <v>-6685343.3799999999</v>
      </c>
      <c r="T79" s="5">
        <v>804698.86510000005</v>
      </c>
      <c r="U79" s="5">
        <v>1428977.1484999999</v>
      </c>
      <c r="V79" s="5">
        <v>47686470.911300004</v>
      </c>
      <c r="W79" s="6">
        <f t="shared" si="12"/>
        <v>128875957.7093</v>
      </c>
    </row>
    <row r="80" spans="1:23" ht="24.95" customHeight="1" x14ac:dyDescent="0.2">
      <c r="A80" s="132">
        <v>4</v>
      </c>
      <c r="B80" s="129">
        <v>4</v>
      </c>
      <c r="C80" s="1">
        <v>1</v>
      </c>
      <c r="D80" s="1" t="s">
        <v>45</v>
      </c>
      <c r="E80" s="5" t="s">
        <v>148</v>
      </c>
      <c r="F80" s="5">
        <v>128423165.3426</v>
      </c>
      <c r="G80" s="5">
        <f t="shared" ref="G80:G100" si="14">-6685343.38</f>
        <v>-6685343.3799999999</v>
      </c>
      <c r="H80" s="5">
        <v>1206685.9258000001</v>
      </c>
      <c r="I80" s="5">
        <v>2142822.2261000001</v>
      </c>
      <c r="J80" s="5">
        <v>85422979.239999995</v>
      </c>
      <c r="K80" s="6">
        <f t="shared" si="11"/>
        <v>210510309.3545</v>
      </c>
      <c r="L80" s="11"/>
      <c r="M80" s="127"/>
      <c r="N80" s="130"/>
      <c r="O80" s="12">
        <v>18</v>
      </c>
      <c r="P80" s="1" t="s">
        <v>62</v>
      </c>
      <c r="Q80" s="5" t="s">
        <v>529</v>
      </c>
      <c r="R80" s="5">
        <v>88874047.554700002</v>
      </c>
      <c r="S80" s="5">
        <f t="shared" si="10"/>
        <v>-6685343.3799999999</v>
      </c>
      <c r="T80" s="5">
        <v>835075.68180000002</v>
      </c>
      <c r="U80" s="5">
        <v>1482920.0316999999</v>
      </c>
      <c r="V80" s="5">
        <v>52134610.400600001</v>
      </c>
      <c r="W80" s="6">
        <f t="shared" si="12"/>
        <v>136641310.2888</v>
      </c>
    </row>
    <row r="81" spans="1:23" ht="24.95" customHeight="1" x14ac:dyDescent="0.2">
      <c r="A81" s="132"/>
      <c r="B81" s="130"/>
      <c r="C81" s="1">
        <v>2</v>
      </c>
      <c r="D81" s="1" t="s">
        <v>45</v>
      </c>
      <c r="E81" s="5" t="s">
        <v>149</v>
      </c>
      <c r="F81" s="5">
        <v>84458382.632300004</v>
      </c>
      <c r="G81" s="5">
        <f t="shared" si="14"/>
        <v>-6685343.3799999999</v>
      </c>
      <c r="H81" s="5">
        <v>793585.34239999996</v>
      </c>
      <c r="I81" s="5">
        <v>1409241.8529000001</v>
      </c>
      <c r="J81" s="5">
        <v>59500782.593900003</v>
      </c>
      <c r="K81" s="6">
        <f t="shared" si="11"/>
        <v>139476649.0415</v>
      </c>
      <c r="L81" s="11"/>
      <c r="M81" s="127"/>
      <c r="N81" s="130"/>
      <c r="O81" s="12">
        <v>19</v>
      </c>
      <c r="P81" s="1" t="s">
        <v>62</v>
      </c>
      <c r="Q81" s="5" t="s">
        <v>530</v>
      </c>
      <c r="R81" s="5">
        <v>107525708.074</v>
      </c>
      <c r="S81" s="5">
        <f t="shared" si="10"/>
        <v>-6685343.3799999999</v>
      </c>
      <c r="T81" s="5">
        <v>1010329.8595</v>
      </c>
      <c r="U81" s="5">
        <v>1794134.855</v>
      </c>
      <c r="V81" s="5">
        <v>54894180.718800001</v>
      </c>
      <c r="W81" s="6">
        <f t="shared" si="12"/>
        <v>158539010.12730002</v>
      </c>
    </row>
    <row r="82" spans="1:23" ht="24.95" customHeight="1" x14ac:dyDescent="0.2">
      <c r="A82" s="132"/>
      <c r="B82" s="130"/>
      <c r="C82" s="1">
        <v>3</v>
      </c>
      <c r="D82" s="1" t="s">
        <v>45</v>
      </c>
      <c r="E82" s="5" t="s">
        <v>150</v>
      </c>
      <c r="F82" s="5">
        <v>86883791.571799994</v>
      </c>
      <c r="G82" s="5">
        <f t="shared" si="14"/>
        <v>-6685343.3799999999</v>
      </c>
      <c r="H82" s="5">
        <v>816374.89769999997</v>
      </c>
      <c r="I82" s="5">
        <v>1449711.3443</v>
      </c>
      <c r="J82" s="5">
        <v>61184569.976199999</v>
      </c>
      <c r="K82" s="6">
        <f t="shared" si="11"/>
        <v>143649104.41</v>
      </c>
      <c r="L82" s="11"/>
      <c r="M82" s="127"/>
      <c r="N82" s="130"/>
      <c r="O82" s="12">
        <v>20</v>
      </c>
      <c r="P82" s="1" t="s">
        <v>62</v>
      </c>
      <c r="Q82" s="5" t="s">
        <v>531</v>
      </c>
      <c r="R82" s="5">
        <v>82626072.954999998</v>
      </c>
      <c r="S82" s="5">
        <f t="shared" si="10"/>
        <v>-6685343.3799999999</v>
      </c>
      <c r="T82" s="5">
        <v>776368.64870000002</v>
      </c>
      <c r="U82" s="5">
        <v>1378668.6000999999</v>
      </c>
      <c r="V82" s="5">
        <v>48862790.956799999</v>
      </c>
      <c r="W82" s="6">
        <f t="shared" si="12"/>
        <v>126958557.7806</v>
      </c>
    </row>
    <row r="83" spans="1:23" ht="24.95" customHeight="1" x14ac:dyDescent="0.2">
      <c r="A83" s="132"/>
      <c r="B83" s="130"/>
      <c r="C83" s="1">
        <v>4</v>
      </c>
      <c r="D83" s="1" t="s">
        <v>45</v>
      </c>
      <c r="E83" s="5" t="s">
        <v>151</v>
      </c>
      <c r="F83" s="5">
        <v>105016011.9843</v>
      </c>
      <c r="G83" s="5">
        <f t="shared" si="14"/>
        <v>-6685343.3799999999</v>
      </c>
      <c r="H83" s="5">
        <v>986748.32770000002</v>
      </c>
      <c r="I83" s="5">
        <v>1752258.9789</v>
      </c>
      <c r="J83" s="5">
        <v>75241355.431099996</v>
      </c>
      <c r="K83" s="6">
        <f t="shared" si="11"/>
        <v>176311031.34200001</v>
      </c>
      <c r="L83" s="11"/>
      <c r="M83" s="128"/>
      <c r="N83" s="131"/>
      <c r="O83" s="12">
        <v>21</v>
      </c>
      <c r="P83" s="1" t="s">
        <v>62</v>
      </c>
      <c r="Q83" s="5" t="s">
        <v>532</v>
      </c>
      <c r="R83" s="5">
        <v>98692536.636399999</v>
      </c>
      <c r="S83" s="5">
        <f>-6685343.38</f>
        <v>-6685343.3799999999</v>
      </c>
      <c r="T83" s="5">
        <v>927331.87679999997</v>
      </c>
      <c r="U83" s="5">
        <v>1646747.7693</v>
      </c>
      <c r="V83" s="5">
        <v>56725247.196199998</v>
      </c>
      <c r="W83" s="6">
        <f t="shared" si="12"/>
        <v>151306520.09869999</v>
      </c>
    </row>
    <row r="84" spans="1:23" ht="24.95" customHeight="1" x14ac:dyDescent="0.2">
      <c r="A84" s="132"/>
      <c r="B84" s="130"/>
      <c r="C84" s="1">
        <v>5</v>
      </c>
      <c r="D84" s="1" t="s">
        <v>45</v>
      </c>
      <c r="E84" s="5" t="s">
        <v>152</v>
      </c>
      <c r="F84" s="5">
        <v>79756244.549400002</v>
      </c>
      <c r="G84" s="5">
        <f t="shared" si="14"/>
        <v>-6685343.3799999999</v>
      </c>
      <c r="H84" s="5">
        <v>749403.2524</v>
      </c>
      <c r="I84" s="5">
        <v>1330783.6871</v>
      </c>
      <c r="J84" s="5">
        <v>54632562.958300002</v>
      </c>
      <c r="K84" s="6">
        <f t="shared" si="11"/>
        <v>129783651.06720001</v>
      </c>
      <c r="L84" s="11"/>
      <c r="M84" s="18"/>
      <c r="N84" s="123" t="s">
        <v>849</v>
      </c>
      <c r="O84" s="124"/>
      <c r="P84" s="125"/>
      <c r="Q84" s="14"/>
      <c r="R84" s="14">
        <f>SUM(R63:R83)</f>
        <v>2034254106.7812002</v>
      </c>
      <c r="S84" s="14">
        <f t="shared" ref="S84:W84" si="15">SUM(S63:S83)</f>
        <v>-140392210.97999996</v>
      </c>
      <c r="T84" s="14">
        <f t="shared" si="15"/>
        <v>19114197.921999998</v>
      </c>
      <c r="U84" s="14">
        <f t="shared" si="15"/>
        <v>33942824.1149</v>
      </c>
      <c r="V84" s="14">
        <f t="shared" si="15"/>
        <v>1162795403.5483</v>
      </c>
      <c r="W84" s="14">
        <f t="shared" si="15"/>
        <v>3109714321.3864012</v>
      </c>
    </row>
    <row r="85" spans="1:23" ht="24.95" customHeight="1" x14ac:dyDescent="0.2">
      <c r="A85" s="132"/>
      <c r="B85" s="130"/>
      <c r="C85" s="1">
        <v>6</v>
      </c>
      <c r="D85" s="1" t="s">
        <v>45</v>
      </c>
      <c r="E85" s="5" t="s">
        <v>153</v>
      </c>
      <c r="F85" s="5">
        <v>91817222.175699994</v>
      </c>
      <c r="G85" s="5">
        <f t="shared" si="14"/>
        <v>-6685343.3799999999</v>
      </c>
      <c r="H85" s="5">
        <v>862730.25159999996</v>
      </c>
      <c r="I85" s="5">
        <v>1532028.7729</v>
      </c>
      <c r="J85" s="5">
        <v>63770680.905599996</v>
      </c>
      <c r="K85" s="6">
        <f t="shared" si="11"/>
        <v>151297318.72579998</v>
      </c>
      <c r="L85" s="11"/>
      <c r="M85" s="126">
        <v>22</v>
      </c>
      <c r="N85" s="129">
        <v>22</v>
      </c>
      <c r="O85" s="12">
        <v>1</v>
      </c>
      <c r="P85" s="1" t="s">
        <v>63</v>
      </c>
      <c r="Q85" s="5" t="s">
        <v>533</v>
      </c>
      <c r="R85" s="5">
        <v>105417796.9341</v>
      </c>
      <c r="S85" s="5">
        <f t="shared" ref="S85:S104" si="16">-6685343.38</f>
        <v>-6685343.3799999999</v>
      </c>
      <c r="T85" s="5">
        <v>990523.5675</v>
      </c>
      <c r="U85" s="5">
        <v>1758963.0164999999</v>
      </c>
      <c r="V85" s="5">
        <v>60807436.351400003</v>
      </c>
      <c r="W85" s="6">
        <f t="shared" si="12"/>
        <v>162289376.48949999</v>
      </c>
    </row>
    <row r="86" spans="1:23" ht="24.95" customHeight="1" x14ac:dyDescent="0.2">
      <c r="A86" s="132"/>
      <c r="B86" s="130"/>
      <c r="C86" s="1">
        <v>7</v>
      </c>
      <c r="D86" s="1" t="s">
        <v>45</v>
      </c>
      <c r="E86" s="5" t="s">
        <v>154</v>
      </c>
      <c r="F86" s="5">
        <v>85093852.128099993</v>
      </c>
      <c r="G86" s="5">
        <f t="shared" si="14"/>
        <v>-6685343.3799999999</v>
      </c>
      <c r="H86" s="5">
        <v>799556.32189999998</v>
      </c>
      <c r="I86" s="5">
        <v>1419845.0658</v>
      </c>
      <c r="J86" s="5">
        <v>60107950.227200001</v>
      </c>
      <c r="K86" s="6">
        <f t="shared" si="11"/>
        <v>140735860.36299998</v>
      </c>
      <c r="L86" s="11"/>
      <c r="M86" s="127"/>
      <c r="N86" s="130"/>
      <c r="O86" s="12">
        <v>2</v>
      </c>
      <c r="P86" s="1" t="s">
        <v>63</v>
      </c>
      <c r="Q86" s="5" t="s">
        <v>534</v>
      </c>
      <c r="R86" s="5">
        <v>93213121.634800002</v>
      </c>
      <c r="S86" s="5">
        <f t="shared" si="16"/>
        <v>-6685343.3799999999</v>
      </c>
      <c r="T86" s="5">
        <v>875846.36049999995</v>
      </c>
      <c r="U86" s="5">
        <v>1555320.2435999999</v>
      </c>
      <c r="V86" s="5">
        <v>51259040.924800001</v>
      </c>
      <c r="W86" s="6">
        <f t="shared" si="12"/>
        <v>140217985.78369999</v>
      </c>
    </row>
    <row r="87" spans="1:23" ht="24.95" customHeight="1" x14ac:dyDescent="0.2">
      <c r="A87" s="132"/>
      <c r="B87" s="130"/>
      <c r="C87" s="1">
        <v>8</v>
      </c>
      <c r="D87" s="1" t="s">
        <v>45</v>
      </c>
      <c r="E87" s="5" t="s">
        <v>155</v>
      </c>
      <c r="F87" s="5">
        <v>76084477.018900007</v>
      </c>
      <c r="G87" s="5">
        <f t="shared" si="14"/>
        <v>-6685343.3799999999</v>
      </c>
      <c r="H87" s="5">
        <v>714902.69960000005</v>
      </c>
      <c r="I87" s="5">
        <v>1269517.9095999999</v>
      </c>
      <c r="J87" s="5">
        <v>52692830.330300003</v>
      </c>
      <c r="K87" s="6">
        <f t="shared" si="11"/>
        <v>124076384.57840002</v>
      </c>
      <c r="L87" s="11"/>
      <c r="M87" s="127"/>
      <c r="N87" s="130"/>
      <c r="O87" s="12">
        <v>3</v>
      </c>
      <c r="P87" s="1" t="s">
        <v>63</v>
      </c>
      <c r="Q87" s="5" t="s">
        <v>535</v>
      </c>
      <c r="R87" s="5">
        <v>117639476.7888</v>
      </c>
      <c r="S87" s="5">
        <f t="shared" si="16"/>
        <v>-6685343.3799999999</v>
      </c>
      <c r="T87" s="5">
        <v>1105360.5522</v>
      </c>
      <c r="U87" s="5">
        <v>1962889.5212000001</v>
      </c>
      <c r="V87" s="5">
        <v>68596850.766900003</v>
      </c>
      <c r="W87" s="6">
        <f t="shared" si="12"/>
        <v>182619234.24910003</v>
      </c>
    </row>
    <row r="88" spans="1:23" ht="24.95" customHeight="1" x14ac:dyDescent="0.2">
      <c r="A88" s="132"/>
      <c r="B88" s="130"/>
      <c r="C88" s="1">
        <v>9</v>
      </c>
      <c r="D88" s="1" t="s">
        <v>45</v>
      </c>
      <c r="E88" s="5" t="s">
        <v>156</v>
      </c>
      <c r="F88" s="5">
        <v>84506074.012899995</v>
      </c>
      <c r="G88" s="5">
        <f t="shared" si="14"/>
        <v>-6685343.3799999999</v>
      </c>
      <c r="H88" s="5">
        <v>794033.45869999996</v>
      </c>
      <c r="I88" s="5">
        <v>1410037.6139</v>
      </c>
      <c r="J88" s="5">
        <v>60086551.7223</v>
      </c>
      <c r="K88" s="6">
        <f t="shared" si="11"/>
        <v>140111353.4278</v>
      </c>
      <c r="L88" s="11"/>
      <c r="M88" s="127"/>
      <c r="N88" s="130"/>
      <c r="O88" s="12">
        <v>4</v>
      </c>
      <c r="P88" s="1" t="s">
        <v>63</v>
      </c>
      <c r="Q88" s="5" t="s">
        <v>536</v>
      </c>
      <c r="R88" s="5">
        <v>93145732.891000003</v>
      </c>
      <c r="S88" s="5">
        <f t="shared" si="16"/>
        <v>-6685343.3799999999</v>
      </c>
      <c r="T88" s="5">
        <v>875213.16440000001</v>
      </c>
      <c r="U88" s="5">
        <v>1554195.8195</v>
      </c>
      <c r="V88" s="5">
        <v>53371635.218000002</v>
      </c>
      <c r="W88" s="6">
        <f t="shared" si="12"/>
        <v>142261433.71290001</v>
      </c>
    </row>
    <row r="89" spans="1:23" ht="24.95" customHeight="1" x14ac:dyDescent="0.2">
      <c r="A89" s="132"/>
      <c r="B89" s="130"/>
      <c r="C89" s="1">
        <v>10</v>
      </c>
      <c r="D89" s="1" t="s">
        <v>45</v>
      </c>
      <c r="E89" s="5" t="s">
        <v>157</v>
      </c>
      <c r="F89" s="5">
        <v>133691655.40090001</v>
      </c>
      <c r="G89" s="5">
        <f t="shared" si="14"/>
        <v>-6685343.3799999999</v>
      </c>
      <c r="H89" s="5">
        <v>1256189.5552999999</v>
      </c>
      <c r="I89" s="5">
        <v>2230730.3349000001</v>
      </c>
      <c r="J89" s="5">
        <v>92668704.268600002</v>
      </c>
      <c r="K89" s="6">
        <f t="shared" si="11"/>
        <v>223161936.17970002</v>
      </c>
      <c r="L89" s="11"/>
      <c r="M89" s="127"/>
      <c r="N89" s="130"/>
      <c r="O89" s="12">
        <v>5</v>
      </c>
      <c r="P89" s="1" t="s">
        <v>63</v>
      </c>
      <c r="Q89" s="5" t="s">
        <v>537</v>
      </c>
      <c r="R89" s="5">
        <v>127359148.7006</v>
      </c>
      <c r="S89" s="5">
        <f t="shared" si="16"/>
        <v>-6685343.3799999999</v>
      </c>
      <c r="T89" s="5">
        <v>1196688.2442999999</v>
      </c>
      <c r="U89" s="5">
        <v>2125068.4314000001</v>
      </c>
      <c r="V89" s="5">
        <v>67755136.392800003</v>
      </c>
      <c r="W89" s="6">
        <f t="shared" si="12"/>
        <v>191750698.38910002</v>
      </c>
    </row>
    <row r="90" spans="1:23" ht="24.95" customHeight="1" x14ac:dyDescent="0.2">
      <c r="A90" s="132"/>
      <c r="B90" s="130"/>
      <c r="C90" s="1">
        <v>11</v>
      </c>
      <c r="D90" s="1" t="s">
        <v>45</v>
      </c>
      <c r="E90" s="5" t="s">
        <v>158</v>
      </c>
      <c r="F90" s="5">
        <v>92915861.954099998</v>
      </c>
      <c r="G90" s="5">
        <f t="shared" si="14"/>
        <v>-6685343.3799999999</v>
      </c>
      <c r="H90" s="5">
        <v>873053.25800000003</v>
      </c>
      <c r="I90" s="5">
        <v>1550360.2767</v>
      </c>
      <c r="J90" s="5">
        <v>65998277.219499998</v>
      </c>
      <c r="K90" s="6">
        <f t="shared" si="11"/>
        <v>154652209.3283</v>
      </c>
      <c r="L90" s="11"/>
      <c r="M90" s="127"/>
      <c r="N90" s="130"/>
      <c r="O90" s="12">
        <v>6</v>
      </c>
      <c r="P90" s="1" t="s">
        <v>63</v>
      </c>
      <c r="Q90" s="5" t="s">
        <v>538</v>
      </c>
      <c r="R90" s="5">
        <v>99022670.204099998</v>
      </c>
      <c r="S90" s="5">
        <f t="shared" si="16"/>
        <v>-6685343.3799999999</v>
      </c>
      <c r="T90" s="5">
        <v>930433.86800000002</v>
      </c>
      <c r="U90" s="5">
        <v>1652256.2579000001</v>
      </c>
      <c r="V90" s="5">
        <v>51953356.659000002</v>
      </c>
      <c r="W90" s="6">
        <f t="shared" si="12"/>
        <v>146873373.609</v>
      </c>
    </row>
    <row r="91" spans="1:23" ht="24.95" customHeight="1" x14ac:dyDescent="0.2">
      <c r="A91" s="132"/>
      <c r="B91" s="130"/>
      <c r="C91" s="1">
        <v>12</v>
      </c>
      <c r="D91" s="1" t="s">
        <v>45</v>
      </c>
      <c r="E91" s="5" t="s">
        <v>159</v>
      </c>
      <c r="F91" s="5">
        <v>113598970.0994</v>
      </c>
      <c r="G91" s="5">
        <f t="shared" si="14"/>
        <v>-6685343.3799999999</v>
      </c>
      <c r="H91" s="5">
        <v>1067395.2634000001</v>
      </c>
      <c r="I91" s="5">
        <v>1895471.0962</v>
      </c>
      <c r="J91" s="5">
        <v>77292264.648699999</v>
      </c>
      <c r="K91" s="6">
        <f t="shared" si="11"/>
        <v>187168757.7277</v>
      </c>
      <c r="L91" s="11"/>
      <c r="M91" s="127"/>
      <c r="N91" s="130"/>
      <c r="O91" s="12">
        <v>7</v>
      </c>
      <c r="P91" s="1" t="s">
        <v>63</v>
      </c>
      <c r="Q91" s="5" t="s">
        <v>539</v>
      </c>
      <c r="R91" s="5">
        <v>83089013.245199993</v>
      </c>
      <c r="S91" s="5">
        <f t="shared" si="16"/>
        <v>-6685343.3799999999</v>
      </c>
      <c r="T91" s="5">
        <v>780718.51450000005</v>
      </c>
      <c r="U91" s="5">
        <v>1386393.0534000001</v>
      </c>
      <c r="V91" s="5">
        <v>46177673.053199999</v>
      </c>
      <c r="W91" s="6">
        <f t="shared" si="12"/>
        <v>124748454.48629999</v>
      </c>
    </row>
    <row r="92" spans="1:23" ht="24.95" customHeight="1" x14ac:dyDescent="0.2">
      <c r="A92" s="132"/>
      <c r="B92" s="130"/>
      <c r="C92" s="1">
        <v>13</v>
      </c>
      <c r="D92" s="1" t="s">
        <v>45</v>
      </c>
      <c r="E92" s="5" t="s">
        <v>160</v>
      </c>
      <c r="F92" s="5">
        <v>83466247.643000007</v>
      </c>
      <c r="G92" s="5">
        <f t="shared" si="14"/>
        <v>-6685343.3799999999</v>
      </c>
      <c r="H92" s="5">
        <v>784263.07310000004</v>
      </c>
      <c r="I92" s="5">
        <v>1392687.4493</v>
      </c>
      <c r="J92" s="5">
        <v>58919077.986000001</v>
      </c>
      <c r="K92" s="6">
        <f t="shared" si="11"/>
        <v>137876932.77140003</v>
      </c>
      <c r="L92" s="11"/>
      <c r="M92" s="127"/>
      <c r="N92" s="130"/>
      <c r="O92" s="12">
        <v>8</v>
      </c>
      <c r="P92" s="1" t="s">
        <v>63</v>
      </c>
      <c r="Q92" s="5" t="s">
        <v>540</v>
      </c>
      <c r="R92" s="5">
        <v>97363842.500599995</v>
      </c>
      <c r="S92" s="5">
        <f t="shared" si="16"/>
        <v>-6685343.3799999999</v>
      </c>
      <c r="T92" s="5">
        <v>914847.24049999996</v>
      </c>
      <c r="U92" s="5">
        <v>1624577.6621999999</v>
      </c>
      <c r="V92" s="5">
        <v>54331220.685999997</v>
      </c>
      <c r="W92" s="6">
        <f t="shared" si="12"/>
        <v>147549144.70930001</v>
      </c>
    </row>
    <row r="93" spans="1:23" ht="24.95" customHeight="1" x14ac:dyDescent="0.2">
      <c r="A93" s="132"/>
      <c r="B93" s="130"/>
      <c r="C93" s="1">
        <v>14</v>
      </c>
      <c r="D93" s="1" t="s">
        <v>45</v>
      </c>
      <c r="E93" s="5" t="s">
        <v>161</v>
      </c>
      <c r="F93" s="5">
        <v>82757281.197300002</v>
      </c>
      <c r="G93" s="5">
        <f t="shared" si="14"/>
        <v>-6685343.3799999999</v>
      </c>
      <c r="H93" s="5">
        <v>777601.5037</v>
      </c>
      <c r="I93" s="5">
        <v>1380857.8931</v>
      </c>
      <c r="J93" s="5">
        <v>60007413.117600001</v>
      </c>
      <c r="K93" s="6">
        <f t="shared" si="11"/>
        <v>138237810.3317</v>
      </c>
      <c r="L93" s="11"/>
      <c r="M93" s="127"/>
      <c r="N93" s="130"/>
      <c r="O93" s="12">
        <v>9</v>
      </c>
      <c r="P93" s="1" t="s">
        <v>63</v>
      </c>
      <c r="Q93" s="5" t="s">
        <v>541</v>
      </c>
      <c r="R93" s="5">
        <v>95485098.397400007</v>
      </c>
      <c r="S93" s="5">
        <f t="shared" si="16"/>
        <v>-6685343.3799999999</v>
      </c>
      <c r="T93" s="5">
        <v>897194.24100000004</v>
      </c>
      <c r="U93" s="5">
        <v>1593229.6214999999</v>
      </c>
      <c r="V93" s="5">
        <v>50973089.954300001</v>
      </c>
      <c r="W93" s="6">
        <f t="shared" si="12"/>
        <v>142263268.83420002</v>
      </c>
    </row>
    <row r="94" spans="1:23" ht="24.95" customHeight="1" x14ac:dyDescent="0.2">
      <c r="A94" s="132"/>
      <c r="B94" s="130"/>
      <c r="C94" s="1">
        <v>15</v>
      </c>
      <c r="D94" s="1" t="s">
        <v>45</v>
      </c>
      <c r="E94" s="5" t="s">
        <v>162</v>
      </c>
      <c r="F94" s="5">
        <v>99326858.891800001</v>
      </c>
      <c r="G94" s="5">
        <f t="shared" si="14"/>
        <v>-6685343.3799999999</v>
      </c>
      <c r="H94" s="5">
        <v>933292.07669999998</v>
      </c>
      <c r="I94" s="5">
        <v>1657331.8396999999</v>
      </c>
      <c r="J94" s="5">
        <v>69103451.323500007</v>
      </c>
      <c r="K94" s="6">
        <f t="shared" si="11"/>
        <v>164335590.75170001</v>
      </c>
      <c r="L94" s="11"/>
      <c r="M94" s="127"/>
      <c r="N94" s="130"/>
      <c r="O94" s="12">
        <v>10</v>
      </c>
      <c r="P94" s="1" t="s">
        <v>63</v>
      </c>
      <c r="Q94" s="5" t="s">
        <v>542</v>
      </c>
      <c r="R94" s="5">
        <v>100949412.4136</v>
      </c>
      <c r="S94" s="5">
        <f t="shared" si="16"/>
        <v>-6685343.3799999999</v>
      </c>
      <c r="T94" s="5">
        <v>948537.86580000003</v>
      </c>
      <c r="U94" s="5">
        <v>1684405.1776000001</v>
      </c>
      <c r="V94" s="5">
        <v>54023512.576499999</v>
      </c>
      <c r="W94" s="6">
        <f t="shared" si="12"/>
        <v>150920524.65349999</v>
      </c>
    </row>
    <row r="95" spans="1:23" ht="24.95" customHeight="1" x14ac:dyDescent="0.2">
      <c r="A95" s="132"/>
      <c r="B95" s="130"/>
      <c r="C95" s="1">
        <v>16</v>
      </c>
      <c r="D95" s="1" t="s">
        <v>45</v>
      </c>
      <c r="E95" s="5" t="s">
        <v>163</v>
      </c>
      <c r="F95" s="5">
        <v>94909624.358600006</v>
      </c>
      <c r="G95" s="5">
        <f t="shared" si="14"/>
        <v>-6685343.3799999999</v>
      </c>
      <c r="H95" s="5">
        <v>891786.98899999994</v>
      </c>
      <c r="I95" s="5">
        <v>1583627.4709999999</v>
      </c>
      <c r="J95" s="5">
        <v>67695334.065699995</v>
      </c>
      <c r="K95" s="6">
        <f t="shared" si="11"/>
        <v>158395029.5043</v>
      </c>
      <c r="L95" s="11"/>
      <c r="M95" s="127"/>
      <c r="N95" s="130"/>
      <c r="O95" s="12">
        <v>11</v>
      </c>
      <c r="P95" s="1" t="s">
        <v>63</v>
      </c>
      <c r="Q95" s="5" t="s">
        <v>63</v>
      </c>
      <c r="R95" s="5">
        <v>88864619.219600007</v>
      </c>
      <c r="S95" s="5">
        <f t="shared" si="16"/>
        <v>-6685343.3799999999</v>
      </c>
      <c r="T95" s="5">
        <v>834987.09149999998</v>
      </c>
      <c r="U95" s="5">
        <v>1482762.7139000001</v>
      </c>
      <c r="V95" s="5">
        <v>50491444.277199998</v>
      </c>
      <c r="W95" s="6">
        <f t="shared" si="12"/>
        <v>134988469.92220002</v>
      </c>
    </row>
    <row r="96" spans="1:23" ht="24.95" customHeight="1" x14ac:dyDescent="0.2">
      <c r="A96" s="132"/>
      <c r="B96" s="130"/>
      <c r="C96" s="1">
        <v>17</v>
      </c>
      <c r="D96" s="1" t="s">
        <v>45</v>
      </c>
      <c r="E96" s="5" t="s">
        <v>164</v>
      </c>
      <c r="F96" s="5">
        <v>79508049.708800003</v>
      </c>
      <c r="G96" s="5">
        <f t="shared" si="14"/>
        <v>-6685343.3799999999</v>
      </c>
      <c r="H96" s="5">
        <v>747071.17139999999</v>
      </c>
      <c r="I96" s="5">
        <v>1326642.3983</v>
      </c>
      <c r="J96" s="5">
        <v>56107027.535700001</v>
      </c>
      <c r="K96" s="6">
        <f t="shared" si="11"/>
        <v>131003447.43420002</v>
      </c>
      <c r="L96" s="11"/>
      <c r="M96" s="127"/>
      <c r="N96" s="130"/>
      <c r="O96" s="12">
        <v>12</v>
      </c>
      <c r="P96" s="1" t="s">
        <v>63</v>
      </c>
      <c r="Q96" s="5" t="s">
        <v>543</v>
      </c>
      <c r="R96" s="5">
        <v>113454106.2999</v>
      </c>
      <c r="S96" s="5">
        <f t="shared" si="16"/>
        <v>-6685343.3799999999</v>
      </c>
      <c r="T96" s="5">
        <v>1066034.0985000001</v>
      </c>
      <c r="U96" s="5">
        <v>1893053.9515</v>
      </c>
      <c r="V96" s="5">
        <v>59978632.807099998</v>
      </c>
      <c r="W96" s="6">
        <f t="shared" si="12"/>
        <v>169706483.77700001</v>
      </c>
    </row>
    <row r="97" spans="1:23" ht="24.95" customHeight="1" x14ac:dyDescent="0.2">
      <c r="A97" s="132"/>
      <c r="B97" s="130"/>
      <c r="C97" s="1">
        <v>18</v>
      </c>
      <c r="D97" s="1" t="s">
        <v>45</v>
      </c>
      <c r="E97" s="5" t="s">
        <v>165</v>
      </c>
      <c r="F97" s="5">
        <v>82384820.263600007</v>
      </c>
      <c r="G97" s="5">
        <f t="shared" si="14"/>
        <v>-6685343.3799999999</v>
      </c>
      <c r="H97" s="5">
        <v>774101.79729999998</v>
      </c>
      <c r="I97" s="5">
        <v>1374643.1454</v>
      </c>
      <c r="J97" s="5">
        <v>57508091.655000001</v>
      </c>
      <c r="K97" s="6">
        <f t="shared" si="11"/>
        <v>135356313.4813</v>
      </c>
      <c r="L97" s="11"/>
      <c r="M97" s="127"/>
      <c r="N97" s="130"/>
      <c r="O97" s="12">
        <v>13</v>
      </c>
      <c r="P97" s="1" t="s">
        <v>63</v>
      </c>
      <c r="Q97" s="5" t="s">
        <v>544</v>
      </c>
      <c r="R97" s="5">
        <v>74886481.271899998</v>
      </c>
      <c r="S97" s="5">
        <f t="shared" si="16"/>
        <v>-6685343.3799999999</v>
      </c>
      <c r="T97" s="5">
        <v>703646.12760000001</v>
      </c>
      <c r="U97" s="5">
        <v>1249528.5884</v>
      </c>
      <c r="V97" s="5">
        <v>41900602.058300003</v>
      </c>
      <c r="W97" s="6">
        <f t="shared" si="12"/>
        <v>112054914.66620001</v>
      </c>
    </row>
    <row r="98" spans="1:23" ht="24.95" customHeight="1" x14ac:dyDescent="0.2">
      <c r="A98" s="132"/>
      <c r="B98" s="130"/>
      <c r="C98" s="1">
        <v>19</v>
      </c>
      <c r="D98" s="1" t="s">
        <v>45</v>
      </c>
      <c r="E98" s="5" t="s">
        <v>166</v>
      </c>
      <c r="F98" s="5">
        <v>88968610.723700002</v>
      </c>
      <c r="G98" s="5">
        <f t="shared" si="14"/>
        <v>-6685343.3799999999</v>
      </c>
      <c r="H98" s="5">
        <v>835964.21340000001</v>
      </c>
      <c r="I98" s="5">
        <v>1484497.8784</v>
      </c>
      <c r="J98" s="5">
        <v>61780978.584700003</v>
      </c>
      <c r="K98" s="6">
        <f t="shared" si="11"/>
        <v>146384708.02020001</v>
      </c>
      <c r="L98" s="11"/>
      <c r="M98" s="127"/>
      <c r="N98" s="130"/>
      <c r="O98" s="12">
        <v>14</v>
      </c>
      <c r="P98" s="1" t="s">
        <v>63</v>
      </c>
      <c r="Q98" s="5" t="s">
        <v>545</v>
      </c>
      <c r="R98" s="5">
        <v>108873699.5079</v>
      </c>
      <c r="S98" s="5">
        <f t="shared" si="16"/>
        <v>-6685343.3799999999</v>
      </c>
      <c r="T98" s="5">
        <v>1022995.8165</v>
      </c>
      <c r="U98" s="5">
        <v>1816626.9498000001</v>
      </c>
      <c r="V98" s="5">
        <v>59609000.532700002</v>
      </c>
      <c r="W98" s="6">
        <f t="shared" si="12"/>
        <v>164636979.4269</v>
      </c>
    </row>
    <row r="99" spans="1:23" ht="24.95" customHeight="1" x14ac:dyDescent="0.2">
      <c r="A99" s="132"/>
      <c r="B99" s="130"/>
      <c r="C99" s="1">
        <v>20</v>
      </c>
      <c r="D99" s="1" t="s">
        <v>45</v>
      </c>
      <c r="E99" s="5" t="s">
        <v>167</v>
      </c>
      <c r="F99" s="5">
        <v>90033984.500799999</v>
      </c>
      <c r="G99" s="5">
        <f t="shared" si="14"/>
        <v>-6685343.3799999999</v>
      </c>
      <c r="H99" s="5">
        <v>845974.64679999999</v>
      </c>
      <c r="I99" s="5">
        <v>1502274.3177</v>
      </c>
      <c r="J99" s="5">
        <v>63549403.628799997</v>
      </c>
      <c r="K99" s="6">
        <f t="shared" si="11"/>
        <v>149246293.7141</v>
      </c>
      <c r="L99" s="11"/>
      <c r="M99" s="127"/>
      <c r="N99" s="130"/>
      <c r="O99" s="12">
        <v>15</v>
      </c>
      <c r="P99" s="1" t="s">
        <v>63</v>
      </c>
      <c r="Q99" s="5" t="s">
        <v>546</v>
      </c>
      <c r="R99" s="5">
        <v>72701541.899100006</v>
      </c>
      <c r="S99" s="5">
        <f t="shared" si="16"/>
        <v>-6685343.3799999999</v>
      </c>
      <c r="T99" s="5">
        <v>683116.06519999995</v>
      </c>
      <c r="U99" s="5">
        <v>1213071.4846999999</v>
      </c>
      <c r="V99" s="5">
        <v>41372812.119199999</v>
      </c>
      <c r="W99" s="6">
        <f t="shared" si="12"/>
        <v>109285198.1882</v>
      </c>
    </row>
    <row r="100" spans="1:23" ht="24.95" customHeight="1" x14ac:dyDescent="0.2">
      <c r="A100" s="132"/>
      <c r="B100" s="131"/>
      <c r="C100" s="1">
        <v>21</v>
      </c>
      <c r="D100" s="1" t="s">
        <v>45</v>
      </c>
      <c r="E100" s="5" t="s">
        <v>168</v>
      </c>
      <c r="F100" s="5">
        <v>86445883.533399999</v>
      </c>
      <c r="G100" s="5">
        <f t="shared" si="14"/>
        <v>-6685343.3799999999</v>
      </c>
      <c r="H100" s="5">
        <v>812260.23919999995</v>
      </c>
      <c r="I100" s="5">
        <v>1442404.57</v>
      </c>
      <c r="J100" s="5">
        <v>61257850.889600001</v>
      </c>
      <c r="K100" s="6">
        <f t="shared" si="11"/>
        <v>143273055.8522</v>
      </c>
      <c r="L100" s="11"/>
      <c r="M100" s="127"/>
      <c r="N100" s="130"/>
      <c r="O100" s="12">
        <v>16</v>
      </c>
      <c r="P100" s="1" t="s">
        <v>63</v>
      </c>
      <c r="Q100" s="5" t="s">
        <v>547</v>
      </c>
      <c r="R100" s="5">
        <v>105400666.9029</v>
      </c>
      <c r="S100" s="5">
        <f t="shared" si="16"/>
        <v>-6685343.3799999999</v>
      </c>
      <c r="T100" s="5">
        <v>990362.61080000002</v>
      </c>
      <c r="U100" s="5">
        <v>1758677.1910000001</v>
      </c>
      <c r="V100" s="5">
        <v>60545035.690899998</v>
      </c>
      <c r="W100" s="6">
        <f t="shared" si="12"/>
        <v>162009399.0156</v>
      </c>
    </row>
    <row r="101" spans="1:23" ht="24.95" customHeight="1" x14ac:dyDescent="0.2">
      <c r="A101" s="1"/>
      <c r="B101" s="123" t="s">
        <v>832</v>
      </c>
      <c r="C101" s="124"/>
      <c r="D101" s="125"/>
      <c r="E101" s="14"/>
      <c r="F101" s="14">
        <f>SUM(F80:F100)</f>
        <v>1950047069.6914001</v>
      </c>
      <c r="G101" s="14">
        <f t="shared" ref="G101:K101" si="17">SUM(G80:G100)</f>
        <v>-140392210.97999996</v>
      </c>
      <c r="H101" s="14">
        <f t="shared" si="17"/>
        <v>18322974.265099999</v>
      </c>
      <c r="I101" s="14">
        <f t="shared" si="17"/>
        <v>32537776.122200001</v>
      </c>
      <c r="J101" s="14">
        <f t="shared" si="17"/>
        <v>1364528138.3083</v>
      </c>
      <c r="K101" s="14">
        <f t="shared" si="17"/>
        <v>3225043747.4070001</v>
      </c>
      <c r="L101" s="11"/>
      <c r="M101" s="127"/>
      <c r="N101" s="130"/>
      <c r="O101" s="12">
        <v>17</v>
      </c>
      <c r="P101" s="1" t="s">
        <v>63</v>
      </c>
      <c r="Q101" s="5" t="s">
        <v>548</v>
      </c>
      <c r="R101" s="5">
        <v>131820610.40009999</v>
      </c>
      <c r="S101" s="5">
        <f t="shared" si="16"/>
        <v>-6685343.3799999999</v>
      </c>
      <c r="T101" s="5">
        <v>1238608.898</v>
      </c>
      <c r="U101" s="5">
        <v>2199510.7585999998</v>
      </c>
      <c r="V101" s="5">
        <v>74921603.272</v>
      </c>
      <c r="W101" s="6">
        <f t="shared" si="12"/>
        <v>203494989.94870001</v>
      </c>
    </row>
    <row r="102" spans="1:23" ht="24.95" customHeight="1" x14ac:dyDescent="0.2">
      <c r="A102" s="132">
        <v>5</v>
      </c>
      <c r="B102" s="129">
        <v>5</v>
      </c>
      <c r="C102" s="1">
        <v>1</v>
      </c>
      <c r="D102" s="1" t="s">
        <v>46</v>
      </c>
      <c r="E102" s="5" t="s">
        <v>169</v>
      </c>
      <c r="F102" s="5">
        <v>145757105.3037</v>
      </c>
      <c r="G102" s="5">
        <f t="shared" ref="G102:G120" si="18">-6685343.38</f>
        <v>-6685343.3799999999</v>
      </c>
      <c r="H102" s="5">
        <v>1369558.5767999999</v>
      </c>
      <c r="I102" s="5">
        <v>2432050.0435000001</v>
      </c>
      <c r="J102" s="5">
        <v>77076970.003900006</v>
      </c>
      <c r="K102" s="6">
        <f t="shared" si="11"/>
        <v>219950340.54790002</v>
      </c>
      <c r="L102" s="11"/>
      <c r="M102" s="127"/>
      <c r="N102" s="130"/>
      <c r="O102" s="12">
        <v>18</v>
      </c>
      <c r="P102" s="1" t="s">
        <v>63</v>
      </c>
      <c r="Q102" s="5" t="s">
        <v>549</v>
      </c>
      <c r="R102" s="5">
        <v>99574192.398599997</v>
      </c>
      <c r="S102" s="5">
        <f t="shared" si="16"/>
        <v>-6685343.3799999999</v>
      </c>
      <c r="T102" s="5">
        <v>935616.06440000003</v>
      </c>
      <c r="U102" s="5">
        <v>1661458.7567</v>
      </c>
      <c r="V102" s="5">
        <v>55781537.229999997</v>
      </c>
      <c r="W102" s="6">
        <f t="shared" si="12"/>
        <v>151267461.0697</v>
      </c>
    </row>
    <row r="103" spans="1:23" ht="24.95" customHeight="1" x14ac:dyDescent="0.2">
      <c r="A103" s="132"/>
      <c r="B103" s="130"/>
      <c r="C103" s="1">
        <v>2</v>
      </c>
      <c r="D103" s="1" t="s">
        <v>46</v>
      </c>
      <c r="E103" s="5" t="s">
        <v>46</v>
      </c>
      <c r="F103" s="5">
        <v>176017055.993</v>
      </c>
      <c r="G103" s="5">
        <f t="shared" si="18"/>
        <v>-6685343.3799999999</v>
      </c>
      <c r="H103" s="5">
        <v>1653886.2253</v>
      </c>
      <c r="I103" s="5">
        <v>2936956.5743</v>
      </c>
      <c r="J103" s="5">
        <v>96728448.358400002</v>
      </c>
      <c r="K103" s="6">
        <f t="shared" si="11"/>
        <v>270651003.77100003</v>
      </c>
      <c r="L103" s="11"/>
      <c r="M103" s="127"/>
      <c r="N103" s="130"/>
      <c r="O103" s="12">
        <v>19</v>
      </c>
      <c r="P103" s="1" t="s">
        <v>63</v>
      </c>
      <c r="Q103" s="5" t="s">
        <v>550</v>
      </c>
      <c r="R103" s="5">
        <v>94281420.197899997</v>
      </c>
      <c r="S103" s="5">
        <f t="shared" si="16"/>
        <v>-6685343.3799999999</v>
      </c>
      <c r="T103" s="5">
        <v>885884.2757</v>
      </c>
      <c r="U103" s="5">
        <v>1573145.4848</v>
      </c>
      <c r="V103" s="5">
        <v>49595097.965999998</v>
      </c>
      <c r="W103" s="6">
        <f t="shared" si="12"/>
        <v>139650204.54440001</v>
      </c>
    </row>
    <row r="104" spans="1:23" ht="24.95" customHeight="1" x14ac:dyDescent="0.2">
      <c r="A104" s="132"/>
      <c r="B104" s="130"/>
      <c r="C104" s="1">
        <v>3</v>
      </c>
      <c r="D104" s="1" t="s">
        <v>46</v>
      </c>
      <c r="E104" s="5" t="s">
        <v>170</v>
      </c>
      <c r="F104" s="5">
        <v>76980437.490799993</v>
      </c>
      <c r="G104" s="5">
        <f t="shared" si="18"/>
        <v>-6685343.3799999999</v>
      </c>
      <c r="H104" s="5">
        <v>723321.29669999995</v>
      </c>
      <c r="I104" s="5">
        <v>1284467.5802</v>
      </c>
      <c r="J104" s="5">
        <v>47763528.738700002</v>
      </c>
      <c r="K104" s="6">
        <f t="shared" si="11"/>
        <v>120066411.7264</v>
      </c>
      <c r="L104" s="11"/>
      <c r="M104" s="127"/>
      <c r="N104" s="130"/>
      <c r="O104" s="12">
        <v>20</v>
      </c>
      <c r="P104" s="1" t="s">
        <v>63</v>
      </c>
      <c r="Q104" s="5" t="s">
        <v>551</v>
      </c>
      <c r="R104" s="5">
        <v>101092476.63850001</v>
      </c>
      <c r="S104" s="5">
        <f t="shared" si="16"/>
        <v>-6685343.3799999999</v>
      </c>
      <c r="T104" s="5">
        <v>949882.12159999995</v>
      </c>
      <c r="U104" s="5">
        <v>1686792.2952000001</v>
      </c>
      <c r="V104" s="5">
        <v>54451124.040200002</v>
      </c>
      <c r="W104" s="6">
        <f t="shared" si="12"/>
        <v>151494931.71550003</v>
      </c>
    </row>
    <row r="105" spans="1:23" ht="24.95" customHeight="1" x14ac:dyDescent="0.2">
      <c r="A105" s="132"/>
      <c r="B105" s="130"/>
      <c r="C105" s="1">
        <v>4</v>
      </c>
      <c r="D105" s="1" t="s">
        <v>46</v>
      </c>
      <c r="E105" s="5" t="s">
        <v>171</v>
      </c>
      <c r="F105" s="5">
        <v>90978299.557400003</v>
      </c>
      <c r="G105" s="5">
        <f t="shared" si="18"/>
        <v>-6685343.3799999999</v>
      </c>
      <c r="H105" s="5">
        <v>854847.59180000005</v>
      </c>
      <c r="I105" s="5">
        <v>1518030.8152999999</v>
      </c>
      <c r="J105" s="5">
        <v>55737998.380800001</v>
      </c>
      <c r="K105" s="6">
        <f t="shared" si="11"/>
        <v>142403832.96530002</v>
      </c>
      <c r="L105" s="11"/>
      <c r="M105" s="128"/>
      <c r="N105" s="131"/>
      <c r="O105" s="12">
        <v>21</v>
      </c>
      <c r="P105" s="1" t="s">
        <v>63</v>
      </c>
      <c r="Q105" s="5" t="s">
        <v>552</v>
      </c>
      <c r="R105" s="5">
        <v>98915497.003800005</v>
      </c>
      <c r="S105" s="5">
        <f>-6685343.38</f>
        <v>-6685343.3799999999</v>
      </c>
      <c r="T105" s="5">
        <v>929426.85030000005</v>
      </c>
      <c r="U105" s="5">
        <v>1650468.0049000001</v>
      </c>
      <c r="V105" s="5">
        <v>53390403.739</v>
      </c>
      <c r="W105" s="6">
        <f t="shared" si="12"/>
        <v>148200452.21799999</v>
      </c>
    </row>
    <row r="106" spans="1:23" ht="24.95" customHeight="1" x14ac:dyDescent="0.2">
      <c r="A106" s="132"/>
      <c r="B106" s="130"/>
      <c r="C106" s="1">
        <v>5</v>
      </c>
      <c r="D106" s="1" t="s">
        <v>46</v>
      </c>
      <c r="E106" s="5" t="s">
        <v>172</v>
      </c>
      <c r="F106" s="5">
        <v>115409719.74089999</v>
      </c>
      <c r="G106" s="5">
        <f t="shared" si="18"/>
        <v>-6685343.3799999999</v>
      </c>
      <c r="H106" s="5">
        <v>1084409.3753</v>
      </c>
      <c r="I106" s="5">
        <v>1925684.6061</v>
      </c>
      <c r="J106" s="5">
        <v>67773163.074499995</v>
      </c>
      <c r="K106" s="6">
        <f t="shared" si="11"/>
        <v>179507633.41679999</v>
      </c>
      <c r="L106" s="11"/>
      <c r="M106" s="18"/>
      <c r="N106" s="123" t="s">
        <v>850</v>
      </c>
      <c r="O106" s="124"/>
      <c r="P106" s="125"/>
      <c r="Q106" s="14"/>
      <c r="R106" s="14">
        <f>SUM(R85:R105)</f>
        <v>2102550625.4504001</v>
      </c>
      <c r="S106" s="14">
        <f t="shared" ref="S106:W106" si="19">SUM(S85:S105)</f>
        <v>-140392210.97999996</v>
      </c>
      <c r="T106" s="14">
        <f t="shared" si="19"/>
        <v>19755923.638799995</v>
      </c>
      <c r="U106" s="14">
        <f t="shared" si="19"/>
        <v>35082394.984300002</v>
      </c>
      <c r="V106" s="14">
        <f t="shared" si="19"/>
        <v>1161286246.3155003</v>
      </c>
      <c r="W106" s="14">
        <f t="shared" si="19"/>
        <v>3178282979.4089999</v>
      </c>
    </row>
    <row r="107" spans="1:23" ht="24.95" customHeight="1" x14ac:dyDescent="0.2">
      <c r="A107" s="132"/>
      <c r="B107" s="130"/>
      <c r="C107" s="1">
        <v>6</v>
      </c>
      <c r="D107" s="1" t="s">
        <v>46</v>
      </c>
      <c r="E107" s="5" t="s">
        <v>173</v>
      </c>
      <c r="F107" s="5">
        <v>76422557.812000006</v>
      </c>
      <c r="G107" s="5">
        <f t="shared" si="18"/>
        <v>-6685343.3799999999</v>
      </c>
      <c r="H107" s="5">
        <v>718079.36419999995</v>
      </c>
      <c r="I107" s="5">
        <v>1275159.0027999999</v>
      </c>
      <c r="J107" s="5">
        <v>48448280.895300001</v>
      </c>
      <c r="K107" s="6">
        <f t="shared" si="11"/>
        <v>120178733.69430001</v>
      </c>
      <c r="L107" s="11"/>
      <c r="M107" s="126">
        <v>23</v>
      </c>
      <c r="N107" s="129">
        <v>23</v>
      </c>
      <c r="O107" s="12">
        <v>1</v>
      </c>
      <c r="P107" s="1" t="s">
        <v>64</v>
      </c>
      <c r="Q107" s="5" t="s">
        <v>553</v>
      </c>
      <c r="R107" s="5">
        <v>85428616.804900005</v>
      </c>
      <c r="S107" s="5">
        <f t="shared" ref="S107:S122" si="20">-6685343.38</f>
        <v>-6685343.3799999999</v>
      </c>
      <c r="T107" s="5">
        <v>802701.82779999997</v>
      </c>
      <c r="U107" s="5">
        <v>1425430.8274000001</v>
      </c>
      <c r="V107" s="5">
        <v>53066673.995700002</v>
      </c>
      <c r="W107" s="6">
        <f t="shared" si="12"/>
        <v>134038080.07580002</v>
      </c>
    </row>
    <row r="108" spans="1:23" ht="24.95" customHeight="1" x14ac:dyDescent="0.2">
      <c r="A108" s="132"/>
      <c r="B108" s="130"/>
      <c r="C108" s="1">
        <v>7</v>
      </c>
      <c r="D108" s="1" t="s">
        <v>46</v>
      </c>
      <c r="E108" s="5" t="s">
        <v>174</v>
      </c>
      <c r="F108" s="5">
        <v>121922402.7767</v>
      </c>
      <c r="G108" s="5">
        <f t="shared" si="18"/>
        <v>-6685343.3799999999</v>
      </c>
      <c r="H108" s="5">
        <v>1145603.6539</v>
      </c>
      <c r="I108" s="5">
        <v>2034352.8663999999</v>
      </c>
      <c r="J108" s="5">
        <v>71932243.430700004</v>
      </c>
      <c r="K108" s="6">
        <f t="shared" si="11"/>
        <v>190349259.3477</v>
      </c>
      <c r="L108" s="11"/>
      <c r="M108" s="127"/>
      <c r="N108" s="130"/>
      <c r="O108" s="12">
        <v>2</v>
      </c>
      <c r="P108" s="1" t="s">
        <v>64</v>
      </c>
      <c r="Q108" s="5" t="s">
        <v>554</v>
      </c>
      <c r="R108" s="5">
        <v>140482407.9149</v>
      </c>
      <c r="S108" s="5">
        <f t="shared" si="20"/>
        <v>-6685343.3799999999</v>
      </c>
      <c r="T108" s="5">
        <v>1319996.6221</v>
      </c>
      <c r="U108" s="5">
        <v>2344038.3613999998</v>
      </c>
      <c r="V108" s="5">
        <v>62991754.835299999</v>
      </c>
      <c r="W108" s="6">
        <f t="shared" si="12"/>
        <v>200452854.35370001</v>
      </c>
    </row>
    <row r="109" spans="1:23" ht="24.95" customHeight="1" x14ac:dyDescent="0.2">
      <c r="A109" s="132"/>
      <c r="B109" s="130"/>
      <c r="C109" s="1">
        <v>8</v>
      </c>
      <c r="D109" s="1" t="s">
        <v>46</v>
      </c>
      <c r="E109" s="5" t="s">
        <v>175</v>
      </c>
      <c r="F109" s="5">
        <v>123077112.2797</v>
      </c>
      <c r="G109" s="5">
        <f t="shared" si="18"/>
        <v>-6685343.3799999999</v>
      </c>
      <c r="H109" s="5">
        <v>1156453.5009999999</v>
      </c>
      <c r="I109" s="5">
        <v>2053619.9291999999</v>
      </c>
      <c r="J109" s="5">
        <v>67638197.085500002</v>
      </c>
      <c r="K109" s="6">
        <f t="shared" si="11"/>
        <v>187240039.4154</v>
      </c>
      <c r="L109" s="11"/>
      <c r="M109" s="127"/>
      <c r="N109" s="130"/>
      <c r="O109" s="12">
        <v>3</v>
      </c>
      <c r="P109" s="1" t="s">
        <v>64</v>
      </c>
      <c r="Q109" s="5" t="s">
        <v>555</v>
      </c>
      <c r="R109" s="5">
        <v>107670947.4657</v>
      </c>
      <c r="S109" s="5">
        <f t="shared" si="20"/>
        <v>-6685343.3799999999</v>
      </c>
      <c r="T109" s="5">
        <v>1011694.5535</v>
      </c>
      <c r="U109" s="5">
        <v>1796558.2667</v>
      </c>
      <c r="V109" s="5">
        <v>62036592.521899998</v>
      </c>
      <c r="W109" s="6">
        <f t="shared" si="12"/>
        <v>165830449.4278</v>
      </c>
    </row>
    <row r="110" spans="1:23" ht="24.95" customHeight="1" x14ac:dyDescent="0.2">
      <c r="A110" s="132"/>
      <c r="B110" s="130"/>
      <c r="C110" s="1">
        <v>9</v>
      </c>
      <c r="D110" s="1" t="s">
        <v>46</v>
      </c>
      <c r="E110" s="5" t="s">
        <v>176</v>
      </c>
      <c r="F110" s="5">
        <v>86571125.815300003</v>
      </c>
      <c r="G110" s="5">
        <f t="shared" si="18"/>
        <v>-6685343.3799999999</v>
      </c>
      <c r="H110" s="5">
        <v>813437.03700000001</v>
      </c>
      <c r="I110" s="5">
        <v>1444494.3171999999</v>
      </c>
      <c r="J110" s="5">
        <v>56460885.303099997</v>
      </c>
      <c r="K110" s="6">
        <f t="shared" si="11"/>
        <v>138604599.09260002</v>
      </c>
      <c r="L110" s="11"/>
      <c r="M110" s="127"/>
      <c r="N110" s="130"/>
      <c r="O110" s="12">
        <v>4</v>
      </c>
      <c r="P110" s="1" t="s">
        <v>64</v>
      </c>
      <c r="Q110" s="5" t="s">
        <v>54</v>
      </c>
      <c r="R110" s="5">
        <v>65569211.722800002</v>
      </c>
      <c r="S110" s="5">
        <f t="shared" si="20"/>
        <v>-6685343.3799999999</v>
      </c>
      <c r="T110" s="5">
        <v>616099.47660000005</v>
      </c>
      <c r="U110" s="5">
        <v>1094064.0175999999</v>
      </c>
      <c r="V110" s="5">
        <v>44509065.208999999</v>
      </c>
      <c r="W110" s="6">
        <f t="shared" si="12"/>
        <v>105103097.046</v>
      </c>
    </row>
    <row r="111" spans="1:23" ht="24.95" customHeight="1" x14ac:dyDescent="0.2">
      <c r="A111" s="132"/>
      <c r="B111" s="130"/>
      <c r="C111" s="1">
        <v>10</v>
      </c>
      <c r="D111" s="1" t="s">
        <v>46</v>
      </c>
      <c r="E111" s="5" t="s">
        <v>177</v>
      </c>
      <c r="F111" s="5">
        <v>99149204.584600002</v>
      </c>
      <c r="G111" s="5">
        <f t="shared" si="18"/>
        <v>-6685343.3799999999</v>
      </c>
      <c r="H111" s="5">
        <v>931622.80660000001</v>
      </c>
      <c r="I111" s="5">
        <v>1654367.5645999999</v>
      </c>
      <c r="J111" s="5">
        <v>65190877.576099999</v>
      </c>
      <c r="K111" s="6">
        <f t="shared" si="11"/>
        <v>160240729.15190002</v>
      </c>
      <c r="L111" s="11"/>
      <c r="M111" s="127"/>
      <c r="N111" s="130"/>
      <c r="O111" s="12">
        <v>5</v>
      </c>
      <c r="P111" s="1" t="s">
        <v>64</v>
      </c>
      <c r="Q111" s="5" t="s">
        <v>556</v>
      </c>
      <c r="R111" s="5">
        <v>113769425.0195</v>
      </c>
      <c r="S111" s="5">
        <f t="shared" si="20"/>
        <v>-6685343.3799999999</v>
      </c>
      <c r="T111" s="5">
        <v>1068996.8869</v>
      </c>
      <c r="U111" s="5">
        <v>1898315.2450000001</v>
      </c>
      <c r="V111" s="5">
        <v>62583270.526799999</v>
      </c>
      <c r="W111" s="6">
        <f t="shared" si="12"/>
        <v>172634664.29820001</v>
      </c>
    </row>
    <row r="112" spans="1:23" ht="24.95" customHeight="1" x14ac:dyDescent="0.2">
      <c r="A112" s="132"/>
      <c r="B112" s="130"/>
      <c r="C112" s="1">
        <v>11</v>
      </c>
      <c r="D112" s="1" t="s">
        <v>46</v>
      </c>
      <c r="E112" s="5" t="s">
        <v>178</v>
      </c>
      <c r="F112" s="5">
        <v>76718519.490500003</v>
      </c>
      <c r="G112" s="5">
        <f t="shared" si="18"/>
        <v>-6685343.3799999999</v>
      </c>
      <c r="H112" s="5">
        <v>720860.27060000005</v>
      </c>
      <c r="I112" s="5">
        <v>1280097.3117</v>
      </c>
      <c r="J112" s="5">
        <v>51788360.374200001</v>
      </c>
      <c r="K112" s="6">
        <f t="shared" si="11"/>
        <v>123822494.06700002</v>
      </c>
      <c r="L112" s="11"/>
      <c r="M112" s="127"/>
      <c r="N112" s="130"/>
      <c r="O112" s="12">
        <v>6</v>
      </c>
      <c r="P112" s="1" t="s">
        <v>64</v>
      </c>
      <c r="Q112" s="5" t="s">
        <v>557</v>
      </c>
      <c r="R112" s="5">
        <v>97783373.865199998</v>
      </c>
      <c r="S112" s="5">
        <f t="shared" si="20"/>
        <v>-6685343.3799999999</v>
      </c>
      <c r="T112" s="5">
        <v>918789.22860000003</v>
      </c>
      <c r="U112" s="5">
        <v>1631577.81</v>
      </c>
      <c r="V112" s="5">
        <v>62376219.071699999</v>
      </c>
      <c r="W112" s="6">
        <f t="shared" si="12"/>
        <v>156024616.59549999</v>
      </c>
    </row>
    <row r="113" spans="1:23" ht="24.95" customHeight="1" x14ac:dyDescent="0.2">
      <c r="A113" s="132"/>
      <c r="B113" s="130"/>
      <c r="C113" s="1">
        <v>12</v>
      </c>
      <c r="D113" s="1" t="s">
        <v>46</v>
      </c>
      <c r="E113" s="5" t="s">
        <v>179</v>
      </c>
      <c r="F113" s="5">
        <v>118806621.8415</v>
      </c>
      <c r="G113" s="5">
        <f t="shared" si="18"/>
        <v>-6685343.3799999999</v>
      </c>
      <c r="H113" s="5">
        <v>1116327.2457999999</v>
      </c>
      <c r="I113" s="5">
        <v>1982364.0789999999</v>
      </c>
      <c r="J113" s="5">
        <v>73077720.938500002</v>
      </c>
      <c r="K113" s="6">
        <f t="shared" si="11"/>
        <v>188297690.72479999</v>
      </c>
      <c r="L113" s="11"/>
      <c r="M113" s="127"/>
      <c r="N113" s="130"/>
      <c r="O113" s="12">
        <v>7</v>
      </c>
      <c r="P113" s="1" t="s">
        <v>64</v>
      </c>
      <c r="Q113" s="5" t="s">
        <v>558</v>
      </c>
      <c r="R113" s="5">
        <v>98837206.673299998</v>
      </c>
      <c r="S113" s="5">
        <f t="shared" si="20"/>
        <v>-6685343.3799999999</v>
      </c>
      <c r="T113" s="5">
        <v>928691.22109999997</v>
      </c>
      <c r="U113" s="5">
        <v>1649161.6809</v>
      </c>
      <c r="V113" s="5">
        <v>62899944.4903</v>
      </c>
      <c r="W113" s="6">
        <f t="shared" si="12"/>
        <v>157629660.68560001</v>
      </c>
    </row>
    <row r="114" spans="1:23" ht="24.95" customHeight="1" x14ac:dyDescent="0.2">
      <c r="A114" s="132"/>
      <c r="B114" s="130"/>
      <c r="C114" s="1">
        <v>13</v>
      </c>
      <c r="D114" s="1" t="s">
        <v>46</v>
      </c>
      <c r="E114" s="5" t="s">
        <v>180</v>
      </c>
      <c r="F114" s="5">
        <v>97712776.588499993</v>
      </c>
      <c r="G114" s="5">
        <f t="shared" si="18"/>
        <v>-6685343.3799999999</v>
      </c>
      <c r="H114" s="5">
        <v>918125.88459999999</v>
      </c>
      <c r="I114" s="5">
        <v>1630399.8495</v>
      </c>
      <c r="J114" s="5">
        <v>55343022.625699997</v>
      </c>
      <c r="K114" s="6">
        <f t="shared" si="11"/>
        <v>148918981.56830001</v>
      </c>
      <c r="L114" s="11"/>
      <c r="M114" s="127"/>
      <c r="N114" s="130"/>
      <c r="O114" s="12">
        <v>8</v>
      </c>
      <c r="P114" s="1" t="s">
        <v>64</v>
      </c>
      <c r="Q114" s="5" t="s">
        <v>559</v>
      </c>
      <c r="R114" s="5">
        <v>116550751.2221</v>
      </c>
      <c r="S114" s="5">
        <f t="shared" si="20"/>
        <v>-6685343.3799999999</v>
      </c>
      <c r="T114" s="5">
        <v>1095130.7013999999</v>
      </c>
      <c r="U114" s="5">
        <v>1944723.4424000001</v>
      </c>
      <c r="V114" s="5">
        <v>81545932.2042</v>
      </c>
      <c r="W114" s="6">
        <f t="shared" si="12"/>
        <v>194451194.19010001</v>
      </c>
    </row>
    <row r="115" spans="1:23" ht="24.95" customHeight="1" x14ac:dyDescent="0.2">
      <c r="A115" s="132"/>
      <c r="B115" s="130"/>
      <c r="C115" s="1">
        <v>14</v>
      </c>
      <c r="D115" s="1" t="s">
        <v>46</v>
      </c>
      <c r="E115" s="5" t="s">
        <v>181</v>
      </c>
      <c r="F115" s="5">
        <v>114097798.6909</v>
      </c>
      <c r="G115" s="5">
        <f t="shared" si="18"/>
        <v>-6685343.3799999999</v>
      </c>
      <c r="H115" s="5">
        <v>1072082.3418000001</v>
      </c>
      <c r="I115" s="5">
        <v>1903794.3685999999</v>
      </c>
      <c r="J115" s="5">
        <v>69194549.796200007</v>
      </c>
      <c r="K115" s="6">
        <f t="shared" si="11"/>
        <v>179582881.8175</v>
      </c>
      <c r="L115" s="11"/>
      <c r="M115" s="127"/>
      <c r="N115" s="130"/>
      <c r="O115" s="12">
        <v>9</v>
      </c>
      <c r="P115" s="1" t="s">
        <v>64</v>
      </c>
      <c r="Q115" s="5" t="s">
        <v>560</v>
      </c>
      <c r="R115" s="5">
        <v>84258551.939199999</v>
      </c>
      <c r="S115" s="5">
        <f t="shared" si="20"/>
        <v>-6685343.3799999999</v>
      </c>
      <c r="T115" s="5">
        <v>791707.69920000003</v>
      </c>
      <c r="U115" s="5">
        <v>1405907.5506</v>
      </c>
      <c r="V115" s="5">
        <v>55717578.163400002</v>
      </c>
      <c r="W115" s="6">
        <f t="shared" si="12"/>
        <v>135488401.97240001</v>
      </c>
    </row>
    <row r="116" spans="1:23" ht="24.95" customHeight="1" x14ac:dyDescent="0.2">
      <c r="A116" s="132"/>
      <c r="B116" s="130"/>
      <c r="C116" s="1">
        <v>15</v>
      </c>
      <c r="D116" s="1" t="s">
        <v>46</v>
      </c>
      <c r="E116" s="5" t="s">
        <v>182</v>
      </c>
      <c r="F116" s="5">
        <v>146213805.398</v>
      </c>
      <c r="G116" s="5">
        <f t="shared" si="18"/>
        <v>-6685343.3799999999</v>
      </c>
      <c r="H116" s="5">
        <v>1373849.8086000001</v>
      </c>
      <c r="I116" s="5">
        <v>2439670.3750999998</v>
      </c>
      <c r="J116" s="5">
        <v>83982829.393299997</v>
      </c>
      <c r="K116" s="6">
        <f t="shared" si="11"/>
        <v>227324811.595</v>
      </c>
      <c r="L116" s="11"/>
      <c r="M116" s="127"/>
      <c r="N116" s="130"/>
      <c r="O116" s="12">
        <v>10</v>
      </c>
      <c r="P116" s="1" t="s">
        <v>64</v>
      </c>
      <c r="Q116" s="5" t="s">
        <v>561</v>
      </c>
      <c r="R116" s="5">
        <v>112049304.3917</v>
      </c>
      <c r="S116" s="5">
        <f t="shared" si="20"/>
        <v>-6685343.3799999999</v>
      </c>
      <c r="T116" s="5">
        <v>1052834.3406</v>
      </c>
      <c r="U116" s="5">
        <v>1869613.9379</v>
      </c>
      <c r="V116" s="5">
        <v>52795187.936399996</v>
      </c>
      <c r="W116" s="6">
        <f t="shared" si="12"/>
        <v>161081597.22659999</v>
      </c>
    </row>
    <row r="117" spans="1:23" ht="24.95" customHeight="1" x14ac:dyDescent="0.2">
      <c r="A117" s="132"/>
      <c r="B117" s="130"/>
      <c r="C117" s="1">
        <v>16</v>
      </c>
      <c r="D117" s="1" t="s">
        <v>46</v>
      </c>
      <c r="E117" s="5" t="s">
        <v>183</v>
      </c>
      <c r="F117" s="5">
        <v>109613586.2889</v>
      </c>
      <c r="G117" s="5">
        <f t="shared" si="18"/>
        <v>-6685343.3799999999</v>
      </c>
      <c r="H117" s="5">
        <v>1029947.9186</v>
      </c>
      <c r="I117" s="5">
        <v>1828972.4314999999</v>
      </c>
      <c r="J117" s="5">
        <v>65671208.261399999</v>
      </c>
      <c r="K117" s="6">
        <f t="shared" si="11"/>
        <v>171458371.52039999</v>
      </c>
      <c r="L117" s="11"/>
      <c r="M117" s="127"/>
      <c r="N117" s="130"/>
      <c r="O117" s="12">
        <v>11</v>
      </c>
      <c r="P117" s="1" t="s">
        <v>64</v>
      </c>
      <c r="Q117" s="5" t="s">
        <v>562</v>
      </c>
      <c r="R117" s="5">
        <v>88824772.674400002</v>
      </c>
      <c r="S117" s="5">
        <f t="shared" si="20"/>
        <v>-6685343.3799999999</v>
      </c>
      <c r="T117" s="5">
        <v>834612.68660000002</v>
      </c>
      <c r="U117" s="5">
        <v>1482097.8489999999</v>
      </c>
      <c r="V117" s="5">
        <v>50957546.499399997</v>
      </c>
      <c r="W117" s="6">
        <f t="shared" si="12"/>
        <v>135413686.3294</v>
      </c>
    </row>
    <row r="118" spans="1:23" ht="24.95" customHeight="1" x14ac:dyDescent="0.2">
      <c r="A118" s="132"/>
      <c r="B118" s="130"/>
      <c r="C118" s="1">
        <v>17</v>
      </c>
      <c r="D118" s="1" t="s">
        <v>46</v>
      </c>
      <c r="E118" s="5" t="s">
        <v>184</v>
      </c>
      <c r="F118" s="5">
        <v>107813366.9205</v>
      </c>
      <c r="G118" s="5">
        <f t="shared" si="18"/>
        <v>-6685343.3799999999</v>
      </c>
      <c r="H118" s="5">
        <v>1013032.751</v>
      </c>
      <c r="I118" s="5">
        <v>1798934.6259000001</v>
      </c>
      <c r="J118" s="5">
        <v>63994474.0176</v>
      </c>
      <c r="K118" s="6">
        <f t="shared" si="11"/>
        <v>167934464.935</v>
      </c>
      <c r="L118" s="11"/>
      <c r="M118" s="127"/>
      <c r="N118" s="130"/>
      <c r="O118" s="12">
        <v>12</v>
      </c>
      <c r="P118" s="1" t="s">
        <v>64</v>
      </c>
      <c r="Q118" s="5" t="s">
        <v>563</v>
      </c>
      <c r="R118" s="5">
        <v>78897078.949699998</v>
      </c>
      <c r="S118" s="5">
        <f t="shared" si="20"/>
        <v>-6685343.3799999999</v>
      </c>
      <c r="T118" s="5">
        <v>741330.3861</v>
      </c>
      <c r="U118" s="5">
        <v>1316447.9624000001</v>
      </c>
      <c r="V118" s="5">
        <v>48672090.541000001</v>
      </c>
      <c r="W118" s="6">
        <f t="shared" si="12"/>
        <v>122941604.45919999</v>
      </c>
    </row>
    <row r="119" spans="1:23" ht="24.95" customHeight="1" x14ac:dyDescent="0.2">
      <c r="A119" s="132"/>
      <c r="B119" s="130"/>
      <c r="C119" s="1">
        <v>18</v>
      </c>
      <c r="D119" s="1" t="s">
        <v>46</v>
      </c>
      <c r="E119" s="5" t="s">
        <v>185</v>
      </c>
      <c r="F119" s="5">
        <v>151618985.65799999</v>
      </c>
      <c r="G119" s="5">
        <f t="shared" si="18"/>
        <v>-6685343.3799999999</v>
      </c>
      <c r="H119" s="5">
        <v>1424637.8026000001</v>
      </c>
      <c r="I119" s="5">
        <v>2529859.2469000001</v>
      </c>
      <c r="J119" s="5">
        <v>79585018.231099993</v>
      </c>
      <c r="K119" s="6">
        <f t="shared" si="11"/>
        <v>228473157.55859998</v>
      </c>
      <c r="L119" s="11"/>
      <c r="M119" s="127"/>
      <c r="N119" s="130"/>
      <c r="O119" s="12">
        <v>13</v>
      </c>
      <c r="P119" s="1" t="s">
        <v>64</v>
      </c>
      <c r="Q119" s="5" t="s">
        <v>564</v>
      </c>
      <c r="R119" s="5">
        <v>66014514.080899999</v>
      </c>
      <c r="S119" s="5">
        <f t="shared" si="20"/>
        <v>-6685343.3799999999</v>
      </c>
      <c r="T119" s="5">
        <v>620283.61340000003</v>
      </c>
      <c r="U119" s="5">
        <v>1101494.1708</v>
      </c>
      <c r="V119" s="5">
        <v>44840084.538900003</v>
      </c>
      <c r="W119" s="6">
        <f t="shared" si="12"/>
        <v>105891033.02399999</v>
      </c>
    </row>
    <row r="120" spans="1:23" ht="24.95" customHeight="1" x14ac:dyDescent="0.2">
      <c r="A120" s="132"/>
      <c r="B120" s="130"/>
      <c r="C120" s="1">
        <v>19</v>
      </c>
      <c r="D120" s="1" t="s">
        <v>46</v>
      </c>
      <c r="E120" s="5" t="s">
        <v>186</v>
      </c>
      <c r="F120" s="5">
        <v>84384757.759800002</v>
      </c>
      <c r="G120" s="5">
        <f t="shared" si="18"/>
        <v>-6685343.3799999999</v>
      </c>
      <c r="H120" s="5">
        <v>792893.55050000001</v>
      </c>
      <c r="I120" s="5">
        <v>1408013.3751000001</v>
      </c>
      <c r="J120" s="5">
        <v>51410240.424599998</v>
      </c>
      <c r="K120" s="6">
        <f t="shared" si="11"/>
        <v>131310561.73000002</v>
      </c>
      <c r="L120" s="11"/>
      <c r="M120" s="127"/>
      <c r="N120" s="130"/>
      <c r="O120" s="12">
        <v>14</v>
      </c>
      <c r="P120" s="1" t="s">
        <v>64</v>
      </c>
      <c r="Q120" s="5" t="s">
        <v>565</v>
      </c>
      <c r="R120" s="5">
        <v>65734580.775399998</v>
      </c>
      <c r="S120" s="5">
        <f t="shared" si="20"/>
        <v>-6685343.3799999999</v>
      </c>
      <c r="T120" s="5">
        <v>617653.31240000005</v>
      </c>
      <c r="U120" s="5">
        <v>1096823.3055</v>
      </c>
      <c r="V120" s="5">
        <v>45093399.800800003</v>
      </c>
      <c r="W120" s="6">
        <f t="shared" si="12"/>
        <v>105857113.8141</v>
      </c>
    </row>
    <row r="121" spans="1:23" ht="24.95" customHeight="1" x14ac:dyDescent="0.2">
      <c r="A121" s="132"/>
      <c r="B121" s="131"/>
      <c r="C121" s="1">
        <v>20</v>
      </c>
      <c r="D121" s="1" t="s">
        <v>46</v>
      </c>
      <c r="E121" s="5" t="s">
        <v>187</v>
      </c>
      <c r="F121" s="5">
        <v>94424074.1083</v>
      </c>
      <c r="G121" s="5">
        <f>-6685343.38</f>
        <v>-6685343.3799999999</v>
      </c>
      <c r="H121" s="5">
        <v>887224.67610000004</v>
      </c>
      <c r="I121" s="5">
        <v>1575525.7561000001</v>
      </c>
      <c r="J121" s="5">
        <v>60583743.609099999</v>
      </c>
      <c r="K121" s="6">
        <f t="shared" si="11"/>
        <v>150785224.7696</v>
      </c>
      <c r="L121" s="11"/>
      <c r="M121" s="127"/>
      <c r="N121" s="130"/>
      <c r="O121" s="12">
        <v>15</v>
      </c>
      <c r="P121" s="1" t="s">
        <v>64</v>
      </c>
      <c r="Q121" s="5" t="s">
        <v>566</v>
      </c>
      <c r="R121" s="5">
        <v>75057955.867500007</v>
      </c>
      <c r="S121" s="5">
        <f t="shared" si="20"/>
        <v>-6685343.3799999999</v>
      </c>
      <c r="T121" s="5">
        <v>705257.3321</v>
      </c>
      <c r="U121" s="5">
        <v>1252389.7511</v>
      </c>
      <c r="V121" s="5">
        <v>49219485.814199999</v>
      </c>
      <c r="W121" s="6">
        <f t="shared" si="12"/>
        <v>119549745.38490002</v>
      </c>
    </row>
    <row r="122" spans="1:23" ht="24.95" customHeight="1" x14ac:dyDescent="0.2">
      <c r="A122" s="1"/>
      <c r="B122" s="123" t="s">
        <v>833</v>
      </c>
      <c r="C122" s="124"/>
      <c r="D122" s="125"/>
      <c r="E122" s="14"/>
      <c r="F122" s="14">
        <f>SUM(F102:F121)</f>
        <v>2213689314.0990005</v>
      </c>
      <c r="G122" s="14">
        <f t="shared" ref="G122:K122" si="21">SUM(G102:G121)</f>
        <v>-133706867.59999996</v>
      </c>
      <c r="H122" s="14">
        <f t="shared" si="21"/>
        <v>20800201.678800002</v>
      </c>
      <c r="I122" s="14">
        <f t="shared" si="21"/>
        <v>36936814.719000004</v>
      </c>
      <c r="J122" s="14">
        <f t="shared" si="21"/>
        <v>1309381760.5187004</v>
      </c>
      <c r="K122" s="14">
        <f t="shared" si="21"/>
        <v>3447101223.4154997</v>
      </c>
      <c r="L122" s="11"/>
      <c r="M122" s="128"/>
      <c r="N122" s="131"/>
      <c r="O122" s="12">
        <v>16</v>
      </c>
      <c r="P122" s="1" t="s">
        <v>64</v>
      </c>
      <c r="Q122" s="5" t="s">
        <v>567</v>
      </c>
      <c r="R122" s="5">
        <v>90846099.636500001</v>
      </c>
      <c r="S122" s="5">
        <f t="shared" si="20"/>
        <v>-6685343.3799999999</v>
      </c>
      <c r="T122" s="5">
        <v>853605.41890000005</v>
      </c>
      <c r="U122" s="5">
        <v>1515824.9754999999</v>
      </c>
      <c r="V122" s="5">
        <v>51378941.637699999</v>
      </c>
      <c r="W122" s="6">
        <f t="shared" si="12"/>
        <v>137909128.2886</v>
      </c>
    </row>
    <row r="123" spans="1:23" ht="24.95" customHeight="1" x14ac:dyDescent="0.2">
      <c r="A123" s="132">
        <v>6</v>
      </c>
      <c r="B123" s="129">
        <v>6</v>
      </c>
      <c r="C123" s="1">
        <v>1</v>
      </c>
      <c r="D123" s="1" t="s">
        <v>47</v>
      </c>
      <c r="E123" s="5" t="s">
        <v>188</v>
      </c>
      <c r="F123" s="5">
        <v>107225547.62010001</v>
      </c>
      <c r="G123" s="5">
        <f t="shared" ref="G123:G129" si="22">-6685343.38</f>
        <v>-6685343.3799999999</v>
      </c>
      <c r="H123" s="5">
        <v>1007509.5007</v>
      </c>
      <c r="I123" s="5">
        <v>1789126.4868999999</v>
      </c>
      <c r="J123" s="5">
        <v>59991001.932700001</v>
      </c>
      <c r="K123" s="6">
        <f t="shared" si="11"/>
        <v>163327842.1604</v>
      </c>
      <c r="L123" s="11"/>
      <c r="M123" s="18"/>
      <c r="N123" s="123" t="s">
        <v>851</v>
      </c>
      <c r="O123" s="124"/>
      <c r="P123" s="125"/>
      <c r="Q123" s="14"/>
      <c r="R123" s="14">
        <f>SUM(R107:R122)</f>
        <v>1487774799.0037003</v>
      </c>
      <c r="S123" s="14">
        <f t="shared" ref="S123:W123" si="23">SUM(S107:S122)</f>
        <v>-106965494.07999998</v>
      </c>
      <c r="T123" s="14">
        <f t="shared" si="23"/>
        <v>13979385.3073</v>
      </c>
      <c r="U123" s="14">
        <f t="shared" si="23"/>
        <v>24824469.154199999</v>
      </c>
      <c r="V123" s="14">
        <f t="shared" si="23"/>
        <v>890683767.78670001</v>
      </c>
      <c r="W123" s="14">
        <f t="shared" si="23"/>
        <v>2310296927.1718998</v>
      </c>
    </row>
    <row r="124" spans="1:23" ht="24.95" customHeight="1" x14ac:dyDescent="0.2">
      <c r="A124" s="132"/>
      <c r="B124" s="130"/>
      <c r="C124" s="1">
        <v>2</v>
      </c>
      <c r="D124" s="1" t="s">
        <v>47</v>
      </c>
      <c r="E124" s="5" t="s">
        <v>189</v>
      </c>
      <c r="F124" s="5">
        <v>123095484.6023</v>
      </c>
      <c r="G124" s="5">
        <f t="shared" si="22"/>
        <v>-6685343.3799999999</v>
      </c>
      <c r="H124" s="5">
        <v>1156626.1305</v>
      </c>
      <c r="I124" s="5">
        <v>2053926.4831000001</v>
      </c>
      <c r="J124" s="5">
        <v>70177168.441</v>
      </c>
      <c r="K124" s="6">
        <f t="shared" si="11"/>
        <v>189797862.27689999</v>
      </c>
      <c r="L124" s="11"/>
      <c r="M124" s="126">
        <v>24</v>
      </c>
      <c r="N124" s="129">
        <v>24</v>
      </c>
      <c r="O124" s="12">
        <v>1</v>
      </c>
      <c r="P124" s="1" t="s">
        <v>65</v>
      </c>
      <c r="Q124" s="5" t="s">
        <v>568</v>
      </c>
      <c r="R124" s="5">
        <v>127485455.7103</v>
      </c>
      <c r="S124" s="5">
        <f t="shared" ref="S124:S142" si="24">-6685343.38</f>
        <v>-6685343.3799999999</v>
      </c>
      <c r="T124" s="5">
        <v>1197875.0464000001</v>
      </c>
      <c r="U124" s="5">
        <v>2127175.9441999998</v>
      </c>
      <c r="V124" s="5">
        <v>360091419.53820002</v>
      </c>
      <c r="W124" s="6">
        <f t="shared" si="12"/>
        <v>484216582.85909998</v>
      </c>
    </row>
    <row r="125" spans="1:23" ht="24.95" customHeight="1" x14ac:dyDescent="0.2">
      <c r="A125" s="132"/>
      <c r="B125" s="130"/>
      <c r="C125" s="1">
        <v>3</v>
      </c>
      <c r="D125" s="1" t="s">
        <v>47</v>
      </c>
      <c r="E125" s="103" t="s">
        <v>190</v>
      </c>
      <c r="F125" s="5">
        <v>81920175.754700005</v>
      </c>
      <c r="G125" s="5">
        <f t="shared" si="22"/>
        <v>-6685343.3799999999</v>
      </c>
      <c r="H125" s="5">
        <v>769735.91839999997</v>
      </c>
      <c r="I125" s="5">
        <v>1366890.2561999999</v>
      </c>
      <c r="J125" s="5">
        <v>47109221.531400003</v>
      </c>
      <c r="K125" s="6">
        <f t="shared" si="11"/>
        <v>124480680.08070001</v>
      </c>
      <c r="L125" s="11"/>
      <c r="M125" s="127"/>
      <c r="N125" s="130"/>
      <c r="O125" s="12">
        <v>2</v>
      </c>
      <c r="P125" s="1" t="s">
        <v>65</v>
      </c>
      <c r="Q125" s="107" t="s">
        <v>569</v>
      </c>
      <c r="R125" s="5">
        <v>163865703.6979</v>
      </c>
      <c r="S125" s="5">
        <f t="shared" si="24"/>
        <v>-6685343.3799999999</v>
      </c>
      <c r="T125" s="5">
        <v>1539710.0503</v>
      </c>
      <c r="U125" s="5">
        <v>2734203.5296999998</v>
      </c>
      <c r="V125" s="5">
        <v>386889281.25889999</v>
      </c>
      <c r="W125" s="6">
        <f t="shared" si="12"/>
        <v>548343555.15680003</v>
      </c>
    </row>
    <row r="126" spans="1:23" ht="24.95" customHeight="1" x14ac:dyDescent="0.2">
      <c r="A126" s="132"/>
      <c r="B126" s="130"/>
      <c r="C126" s="1">
        <v>4</v>
      </c>
      <c r="D126" s="1" t="s">
        <v>47</v>
      </c>
      <c r="E126" s="5" t="s">
        <v>191</v>
      </c>
      <c r="F126" s="5">
        <v>101011277.6399</v>
      </c>
      <c r="G126" s="5">
        <f t="shared" si="22"/>
        <v>-6685343.3799999999</v>
      </c>
      <c r="H126" s="5">
        <v>949119.16200000001</v>
      </c>
      <c r="I126" s="5">
        <v>1685437.4383</v>
      </c>
      <c r="J126" s="5">
        <v>53521480.771600001</v>
      </c>
      <c r="K126" s="6">
        <f t="shared" si="11"/>
        <v>150481971.6318</v>
      </c>
      <c r="L126" s="11"/>
      <c r="M126" s="127"/>
      <c r="N126" s="130"/>
      <c r="O126" s="12">
        <v>3</v>
      </c>
      <c r="P126" s="1" t="s">
        <v>65</v>
      </c>
      <c r="Q126" s="5" t="s">
        <v>570</v>
      </c>
      <c r="R126" s="5">
        <v>264264695.70039999</v>
      </c>
      <c r="S126" s="5">
        <f t="shared" si="24"/>
        <v>-6685343.3799999999</v>
      </c>
      <c r="T126" s="5">
        <v>2483076.0721999998</v>
      </c>
      <c r="U126" s="5">
        <v>4409424.5926000001</v>
      </c>
      <c r="V126" s="5">
        <v>457852102.99870002</v>
      </c>
      <c r="W126" s="6">
        <f t="shared" si="12"/>
        <v>722323955.98390007</v>
      </c>
    </row>
    <row r="127" spans="1:23" ht="24.95" customHeight="1" x14ac:dyDescent="0.2">
      <c r="A127" s="132"/>
      <c r="B127" s="130"/>
      <c r="C127" s="1">
        <v>5</v>
      </c>
      <c r="D127" s="1" t="s">
        <v>47</v>
      </c>
      <c r="E127" s="5" t="s">
        <v>192</v>
      </c>
      <c r="F127" s="5">
        <v>106154046.2221</v>
      </c>
      <c r="G127" s="5">
        <f t="shared" si="22"/>
        <v>-6685343.3799999999</v>
      </c>
      <c r="H127" s="5">
        <v>997441.49120000005</v>
      </c>
      <c r="I127" s="5">
        <v>1771247.8043</v>
      </c>
      <c r="J127" s="5">
        <v>59378574.331699997</v>
      </c>
      <c r="K127" s="6">
        <f t="shared" si="11"/>
        <v>161615966.4693</v>
      </c>
      <c r="L127" s="11"/>
      <c r="M127" s="127"/>
      <c r="N127" s="130"/>
      <c r="O127" s="12">
        <v>4</v>
      </c>
      <c r="P127" s="1" t="s">
        <v>65</v>
      </c>
      <c r="Q127" s="5" t="s">
        <v>571</v>
      </c>
      <c r="R127" s="5">
        <v>103286140.1366</v>
      </c>
      <c r="S127" s="5">
        <f t="shared" si="24"/>
        <v>-6685343.3799999999</v>
      </c>
      <c r="T127" s="5">
        <v>970494.15729999996</v>
      </c>
      <c r="U127" s="5">
        <v>1723394.9665000001</v>
      </c>
      <c r="V127" s="5">
        <v>343143205.93879998</v>
      </c>
      <c r="W127" s="6">
        <f t="shared" si="12"/>
        <v>442437891.81919998</v>
      </c>
    </row>
    <row r="128" spans="1:23" ht="24.95" customHeight="1" x14ac:dyDescent="0.2">
      <c r="A128" s="132"/>
      <c r="B128" s="130"/>
      <c r="C128" s="1">
        <v>6</v>
      </c>
      <c r="D128" s="1" t="s">
        <v>47</v>
      </c>
      <c r="E128" s="5" t="s">
        <v>193</v>
      </c>
      <c r="F128" s="5">
        <v>104365906.1876</v>
      </c>
      <c r="G128" s="5">
        <f t="shared" si="22"/>
        <v>-6685343.3799999999</v>
      </c>
      <c r="H128" s="5">
        <v>980639.82299999997</v>
      </c>
      <c r="I128" s="5">
        <v>1741411.5501000001</v>
      </c>
      <c r="J128" s="5">
        <v>60241687.210699998</v>
      </c>
      <c r="K128" s="6">
        <f t="shared" si="11"/>
        <v>160644301.39140001</v>
      </c>
      <c r="L128" s="11"/>
      <c r="M128" s="127"/>
      <c r="N128" s="130"/>
      <c r="O128" s="12">
        <v>5</v>
      </c>
      <c r="P128" s="1" t="s">
        <v>65</v>
      </c>
      <c r="Q128" s="5" t="s">
        <v>572</v>
      </c>
      <c r="R128" s="5">
        <v>86837415.935699999</v>
      </c>
      <c r="S128" s="5">
        <f t="shared" si="24"/>
        <v>-6685343.3799999999</v>
      </c>
      <c r="T128" s="5">
        <v>815939.14430000004</v>
      </c>
      <c r="U128" s="5">
        <v>1448937.5373</v>
      </c>
      <c r="V128" s="5">
        <v>331092619.97619998</v>
      </c>
      <c r="W128" s="6">
        <f t="shared" si="12"/>
        <v>413509569.21350002</v>
      </c>
    </row>
    <row r="129" spans="1:23" ht="24.95" customHeight="1" x14ac:dyDescent="0.2">
      <c r="A129" s="132"/>
      <c r="B129" s="130"/>
      <c r="C129" s="1">
        <v>7</v>
      </c>
      <c r="D129" s="1" t="s">
        <v>47</v>
      </c>
      <c r="E129" s="5" t="s">
        <v>194</v>
      </c>
      <c r="F129" s="5">
        <v>144188638.27430001</v>
      </c>
      <c r="G129" s="5">
        <f t="shared" si="22"/>
        <v>-6685343.3799999999</v>
      </c>
      <c r="H129" s="5">
        <v>1354820.9935000001</v>
      </c>
      <c r="I129" s="5">
        <v>2405879.1730999998</v>
      </c>
      <c r="J129" s="5">
        <v>76053508.701000005</v>
      </c>
      <c r="K129" s="6">
        <f t="shared" si="11"/>
        <v>217317503.76190001</v>
      </c>
      <c r="L129" s="11"/>
      <c r="M129" s="127"/>
      <c r="N129" s="130"/>
      <c r="O129" s="12">
        <v>6</v>
      </c>
      <c r="P129" s="1" t="s">
        <v>65</v>
      </c>
      <c r="Q129" s="5" t="s">
        <v>573</v>
      </c>
      <c r="R129" s="5">
        <v>97081027.289800003</v>
      </c>
      <c r="S129" s="5">
        <f t="shared" si="24"/>
        <v>-6685343.3799999999</v>
      </c>
      <c r="T129" s="5">
        <v>912189.86060000001</v>
      </c>
      <c r="U129" s="5">
        <v>1619858.7105</v>
      </c>
      <c r="V129" s="5">
        <v>333929535.72839999</v>
      </c>
      <c r="W129" s="6">
        <f t="shared" si="12"/>
        <v>426857268.20929998</v>
      </c>
    </row>
    <row r="130" spans="1:23" ht="24.95" customHeight="1" x14ac:dyDescent="0.2">
      <c r="A130" s="132"/>
      <c r="B130" s="131"/>
      <c r="C130" s="1">
        <v>8</v>
      </c>
      <c r="D130" s="1" t="s">
        <v>47</v>
      </c>
      <c r="E130" s="5" t="s">
        <v>195</v>
      </c>
      <c r="F130" s="5">
        <v>133091502.9444</v>
      </c>
      <c r="G130" s="5">
        <f>-6685343.38</f>
        <v>-6685343.3799999999</v>
      </c>
      <c r="H130" s="5">
        <v>1250550.4206999999</v>
      </c>
      <c r="I130" s="5">
        <v>2220716.4092999999</v>
      </c>
      <c r="J130" s="5">
        <v>80109780.597900003</v>
      </c>
      <c r="K130" s="6">
        <f t="shared" si="11"/>
        <v>209987206.9923</v>
      </c>
      <c r="L130" s="11"/>
      <c r="M130" s="127"/>
      <c r="N130" s="130"/>
      <c r="O130" s="12">
        <v>7</v>
      </c>
      <c r="P130" s="1" t="s">
        <v>65</v>
      </c>
      <c r="Q130" s="5" t="s">
        <v>574</v>
      </c>
      <c r="R130" s="5">
        <v>89135214.8759</v>
      </c>
      <c r="S130" s="5">
        <f t="shared" si="24"/>
        <v>-6685343.3799999999</v>
      </c>
      <c r="T130" s="5">
        <v>837529.6544</v>
      </c>
      <c r="U130" s="5">
        <v>1487277.7745999999</v>
      </c>
      <c r="V130" s="5">
        <v>326794628.65530002</v>
      </c>
      <c r="W130" s="6">
        <f t="shared" si="12"/>
        <v>411569307.58020002</v>
      </c>
    </row>
    <row r="131" spans="1:23" ht="24.95" customHeight="1" x14ac:dyDescent="0.2">
      <c r="A131" s="1"/>
      <c r="B131" s="123" t="s">
        <v>834</v>
      </c>
      <c r="C131" s="124"/>
      <c r="D131" s="125"/>
      <c r="E131" s="14"/>
      <c r="F131" s="14">
        <f>SUM(F123:F130)</f>
        <v>901052579.24539995</v>
      </c>
      <c r="G131" s="14">
        <f t="shared" ref="G131:K131" si="25">SUM(G123:G130)</f>
        <v>-53482747.040000007</v>
      </c>
      <c r="H131" s="14">
        <f t="shared" si="25"/>
        <v>8466443.4399999995</v>
      </c>
      <c r="I131" s="14">
        <f t="shared" si="25"/>
        <v>15034635.601300001</v>
      </c>
      <c r="J131" s="14">
        <f t="shared" si="25"/>
        <v>506582423.51800001</v>
      </c>
      <c r="K131" s="14">
        <f t="shared" si="25"/>
        <v>1377653334.7647002</v>
      </c>
      <c r="L131" s="11"/>
      <c r="M131" s="127"/>
      <c r="N131" s="130"/>
      <c r="O131" s="12">
        <v>8</v>
      </c>
      <c r="P131" s="1" t="s">
        <v>65</v>
      </c>
      <c r="Q131" s="5" t="s">
        <v>575</v>
      </c>
      <c r="R131" s="5">
        <v>107532154.1235</v>
      </c>
      <c r="S131" s="5">
        <f t="shared" si="24"/>
        <v>-6685343.3799999999</v>
      </c>
      <c r="T131" s="5">
        <v>1010390.4276000001</v>
      </c>
      <c r="U131" s="5">
        <v>1794242.4114999999</v>
      </c>
      <c r="V131" s="5">
        <v>339511317.79820001</v>
      </c>
      <c r="W131" s="6">
        <f t="shared" si="12"/>
        <v>443162761.38080001</v>
      </c>
    </row>
    <row r="132" spans="1:23" ht="24.95" customHeight="1" x14ac:dyDescent="0.2">
      <c r="A132" s="132">
        <v>7</v>
      </c>
      <c r="B132" s="129">
        <v>7</v>
      </c>
      <c r="C132" s="1">
        <v>1</v>
      </c>
      <c r="D132" s="1" t="s">
        <v>48</v>
      </c>
      <c r="E132" s="5" t="s">
        <v>196</v>
      </c>
      <c r="F132" s="5">
        <v>106049769.2362</v>
      </c>
      <c r="G132" s="5">
        <f t="shared" ref="G132:G153" si="26">-6685343.38</f>
        <v>-6685343.3799999999</v>
      </c>
      <c r="H132" s="5">
        <v>996461.68689999997</v>
      </c>
      <c r="I132" s="5">
        <v>1769507.8764</v>
      </c>
      <c r="J132" s="5">
        <v>57979547.769900002</v>
      </c>
      <c r="K132" s="6">
        <f t="shared" si="11"/>
        <v>160109943.18940002</v>
      </c>
      <c r="L132" s="11"/>
      <c r="M132" s="127"/>
      <c r="N132" s="130"/>
      <c r="O132" s="12">
        <v>9</v>
      </c>
      <c r="P132" s="1" t="s">
        <v>65</v>
      </c>
      <c r="Q132" s="5" t="s">
        <v>576</v>
      </c>
      <c r="R132" s="5">
        <v>71803152.065699995</v>
      </c>
      <c r="S132" s="5">
        <f t="shared" si="24"/>
        <v>-6685343.3799999999</v>
      </c>
      <c r="T132" s="5">
        <v>674674.64139999996</v>
      </c>
      <c r="U132" s="5">
        <v>1198081.2786999999</v>
      </c>
      <c r="V132" s="5">
        <v>319152373.79030001</v>
      </c>
      <c r="W132" s="6">
        <f t="shared" si="12"/>
        <v>386142938.39609998</v>
      </c>
    </row>
    <row r="133" spans="1:23" ht="24.95" customHeight="1" x14ac:dyDescent="0.2">
      <c r="A133" s="132"/>
      <c r="B133" s="130"/>
      <c r="C133" s="1">
        <v>2</v>
      </c>
      <c r="D133" s="1" t="s">
        <v>48</v>
      </c>
      <c r="E133" s="5" t="s">
        <v>197</v>
      </c>
      <c r="F133" s="5">
        <v>93572875.190300003</v>
      </c>
      <c r="G133" s="5">
        <f t="shared" si="26"/>
        <v>-6685343.3799999999</v>
      </c>
      <c r="H133" s="5">
        <v>879226.66619999998</v>
      </c>
      <c r="I133" s="5">
        <v>1561322.9606000001</v>
      </c>
      <c r="J133" s="5">
        <v>50405313.850599997</v>
      </c>
      <c r="K133" s="6">
        <f t="shared" si="11"/>
        <v>139733395.2877</v>
      </c>
      <c r="L133" s="11"/>
      <c r="M133" s="127"/>
      <c r="N133" s="130"/>
      <c r="O133" s="12">
        <v>10</v>
      </c>
      <c r="P133" s="1" t="s">
        <v>65</v>
      </c>
      <c r="Q133" s="5" t="s">
        <v>577</v>
      </c>
      <c r="R133" s="5">
        <v>122431603.59819999</v>
      </c>
      <c r="S133" s="5">
        <f t="shared" si="24"/>
        <v>-6685343.3799999999</v>
      </c>
      <c r="T133" s="5">
        <v>1150388.1916</v>
      </c>
      <c r="U133" s="5">
        <v>2042849.2061000001</v>
      </c>
      <c r="V133" s="5">
        <v>356258696.26779997</v>
      </c>
      <c r="W133" s="6">
        <f t="shared" si="12"/>
        <v>475198193.88369995</v>
      </c>
    </row>
    <row r="134" spans="1:23" ht="24.95" customHeight="1" x14ac:dyDescent="0.2">
      <c r="A134" s="132"/>
      <c r="B134" s="130"/>
      <c r="C134" s="1">
        <v>3</v>
      </c>
      <c r="D134" s="1" t="s">
        <v>48</v>
      </c>
      <c r="E134" s="5" t="s">
        <v>198</v>
      </c>
      <c r="F134" s="5">
        <v>90606363.062900007</v>
      </c>
      <c r="G134" s="5">
        <f t="shared" si="26"/>
        <v>-6685343.3799999999</v>
      </c>
      <c r="H134" s="5">
        <v>851352.81319999998</v>
      </c>
      <c r="I134" s="5">
        <v>1511824.8182000001</v>
      </c>
      <c r="J134" s="5">
        <v>48162893.991400003</v>
      </c>
      <c r="K134" s="6">
        <f t="shared" si="11"/>
        <v>134447091.3057</v>
      </c>
      <c r="L134" s="11"/>
      <c r="M134" s="127"/>
      <c r="N134" s="130"/>
      <c r="O134" s="12">
        <v>11</v>
      </c>
      <c r="P134" s="1" t="s">
        <v>65</v>
      </c>
      <c r="Q134" s="5" t="s">
        <v>578</v>
      </c>
      <c r="R134" s="5">
        <v>105836064.62970001</v>
      </c>
      <c r="S134" s="5">
        <f t="shared" si="24"/>
        <v>-6685343.3799999999</v>
      </c>
      <c r="T134" s="5">
        <v>994453.68200000003</v>
      </c>
      <c r="U134" s="5">
        <v>1765942.0791</v>
      </c>
      <c r="V134" s="5">
        <v>342549068.68000001</v>
      </c>
      <c r="W134" s="6">
        <f t="shared" si="12"/>
        <v>444460185.69080001</v>
      </c>
    </row>
    <row r="135" spans="1:23" ht="24.95" customHeight="1" x14ac:dyDescent="0.2">
      <c r="A135" s="132"/>
      <c r="B135" s="130"/>
      <c r="C135" s="1">
        <v>4</v>
      </c>
      <c r="D135" s="1" t="s">
        <v>48</v>
      </c>
      <c r="E135" s="5" t="s">
        <v>199</v>
      </c>
      <c r="F135" s="5">
        <v>107412659.07790001</v>
      </c>
      <c r="G135" s="5">
        <f t="shared" si="26"/>
        <v>-6685343.3799999999</v>
      </c>
      <c r="H135" s="5">
        <v>1009267.6318</v>
      </c>
      <c r="I135" s="5">
        <v>1792248.5606</v>
      </c>
      <c r="J135" s="5">
        <v>60948919.071900003</v>
      </c>
      <c r="K135" s="6">
        <f t="shared" si="11"/>
        <v>164477750.96220002</v>
      </c>
      <c r="L135" s="11"/>
      <c r="M135" s="127"/>
      <c r="N135" s="130"/>
      <c r="O135" s="12">
        <v>12</v>
      </c>
      <c r="P135" s="1" t="s">
        <v>65</v>
      </c>
      <c r="Q135" s="5" t="s">
        <v>579</v>
      </c>
      <c r="R135" s="5">
        <v>145519339.47850001</v>
      </c>
      <c r="S135" s="5">
        <f t="shared" si="24"/>
        <v>-6685343.3799999999</v>
      </c>
      <c r="T135" s="5">
        <v>1367324.4886</v>
      </c>
      <c r="U135" s="5">
        <v>2428082.7694000001</v>
      </c>
      <c r="V135" s="5">
        <v>369138563.95359999</v>
      </c>
      <c r="W135" s="6">
        <f t="shared" si="12"/>
        <v>511767967.31009996</v>
      </c>
    </row>
    <row r="136" spans="1:23" ht="24.95" customHeight="1" x14ac:dyDescent="0.2">
      <c r="A136" s="132"/>
      <c r="B136" s="130"/>
      <c r="C136" s="1">
        <v>5</v>
      </c>
      <c r="D136" s="1" t="s">
        <v>48</v>
      </c>
      <c r="E136" s="5" t="s">
        <v>200</v>
      </c>
      <c r="F136" s="5">
        <v>139404907.83649999</v>
      </c>
      <c r="G136" s="5">
        <f t="shared" si="26"/>
        <v>-6685343.3799999999</v>
      </c>
      <c r="H136" s="5">
        <v>1309872.2479000001</v>
      </c>
      <c r="I136" s="5">
        <v>2326059.5869999998</v>
      </c>
      <c r="J136" s="5">
        <v>79504052.798500001</v>
      </c>
      <c r="K136" s="6">
        <f t="shared" si="11"/>
        <v>215859549.08989999</v>
      </c>
      <c r="L136" s="11"/>
      <c r="M136" s="127"/>
      <c r="N136" s="130"/>
      <c r="O136" s="12">
        <v>13</v>
      </c>
      <c r="P136" s="1" t="s">
        <v>65</v>
      </c>
      <c r="Q136" s="5" t="s">
        <v>580</v>
      </c>
      <c r="R136" s="5">
        <v>157442522.64610001</v>
      </c>
      <c r="S136" s="5">
        <f t="shared" si="24"/>
        <v>-6685343.3799999999</v>
      </c>
      <c r="T136" s="5">
        <v>1479356.7475999999</v>
      </c>
      <c r="U136" s="5">
        <v>2627028.6669999999</v>
      </c>
      <c r="V136" s="5">
        <v>384652360.45679998</v>
      </c>
      <c r="W136" s="6">
        <f t="shared" si="12"/>
        <v>539515925.13750005</v>
      </c>
    </row>
    <row r="137" spans="1:23" ht="24.95" customHeight="1" x14ac:dyDescent="0.2">
      <c r="A137" s="132"/>
      <c r="B137" s="130"/>
      <c r="C137" s="1">
        <v>6</v>
      </c>
      <c r="D137" s="1" t="s">
        <v>48</v>
      </c>
      <c r="E137" s="5" t="s">
        <v>201</v>
      </c>
      <c r="F137" s="5">
        <v>113895556.9488</v>
      </c>
      <c r="G137" s="5">
        <f t="shared" si="26"/>
        <v>-6685343.3799999999</v>
      </c>
      <c r="H137" s="5">
        <v>1070182.044</v>
      </c>
      <c r="I137" s="5">
        <v>1900419.8365</v>
      </c>
      <c r="J137" s="5">
        <v>59499797.975100003</v>
      </c>
      <c r="K137" s="6">
        <f t="shared" ref="K137:K200" si="27">F137+G137+H137+I137+J137</f>
        <v>169680613.4244</v>
      </c>
      <c r="L137" s="11"/>
      <c r="M137" s="127"/>
      <c r="N137" s="130"/>
      <c r="O137" s="12">
        <v>14</v>
      </c>
      <c r="P137" s="1" t="s">
        <v>65</v>
      </c>
      <c r="Q137" s="5" t="s">
        <v>581</v>
      </c>
      <c r="R137" s="5">
        <v>84753744.3037</v>
      </c>
      <c r="S137" s="5">
        <f t="shared" si="24"/>
        <v>-6685343.3799999999</v>
      </c>
      <c r="T137" s="5">
        <v>796360.61089999997</v>
      </c>
      <c r="U137" s="5">
        <v>1414170.1503000001</v>
      </c>
      <c r="V137" s="5">
        <v>330145228.06959999</v>
      </c>
      <c r="W137" s="6">
        <f t="shared" ref="W137:W200" si="28">R137+S137+T137+U137+V137</f>
        <v>410424159.75449997</v>
      </c>
    </row>
    <row r="138" spans="1:23" ht="24.95" customHeight="1" x14ac:dyDescent="0.2">
      <c r="A138" s="132"/>
      <c r="B138" s="130"/>
      <c r="C138" s="1">
        <v>7</v>
      </c>
      <c r="D138" s="1" t="s">
        <v>48</v>
      </c>
      <c r="E138" s="5" t="s">
        <v>202</v>
      </c>
      <c r="F138" s="5">
        <v>108040567.74150001</v>
      </c>
      <c r="G138" s="5">
        <f t="shared" si="26"/>
        <v>-6685343.3799999999</v>
      </c>
      <c r="H138" s="5">
        <v>1015167.5686</v>
      </c>
      <c r="I138" s="5">
        <v>1802725.6162</v>
      </c>
      <c r="J138" s="5">
        <v>56158283.9595</v>
      </c>
      <c r="K138" s="6">
        <f t="shared" si="27"/>
        <v>160331401.50580001</v>
      </c>
      <c r="L138" s="11"/>
      <c r="M138" s="127"/>
      <c r="N138" s="130"/>
      <c r="O138" s="12">
        <v>15</v>
      </c>
      <c r="P138" s="1" t="s">
        <v>65</v>
      </c>
      <c r="Q138" s="5" t="s">
        <v>582</v>
      </c>
      <c r="R138" s="5">
        <v>102269004.13860001</v>
      </c>
      <c r="S138" s="5">
        <f t="shared" si="24"/>
        <v>-6685343.3799999999</v>
      </c>
      <c r="T138" s="5">
        <v>960936.9743</v>
      </c>
      <c r="U138" s="5">
        <v>1706423.4051999999</v>
      </c>
      <c r="V138" s="5">
        <v>343089888.99370003</v>
      </c>
      <c r="W138" s="6">
        <f t="shared" si="28"/>
        <v>441340910.13180006</v>
      </c>
    </row>
    <row r="139" spans="1:23" ht="24.95" customHeight="1" x14ac:dyDescent="0.2">
      <c r="A139" s="132"/>
      <c r="B139" s="130"/>
      <c r="C139" s="1">
        <v>8</v>
      </c>
      <c r="D139" s="1" t="s">
        <v>48</v>
      </c>
      <c r="E139" s="5" t="s">
        <v>203</v>
      </c>
      <c r="F139" s="5">
        <v>92844932.199300006</v>
      </c>
      <c r="G139" s="5">
        <f t="shared" si="26"/>
        <v>-6685343.3799999999</v>
      </c>
      <c r="H139" s="5">
        <v>872386.78989999997</v>
      </c>
      <c r="I139" s="5">
        <v>1549176.7686000001</v>
      </c>
      <c r="J139" s="5">
        <v>51196938.986900002</v>
      </c>
      <c r="K139" s="6">
        <f t="shared" si="27"/>
        <v>139778091.36470002</v>
      </c>
      <c r="L139" s="11"/>
      <c r="M139" s="127"/>
      <c r="N139" s="130"/>
      <c r="O139" s="12">
        <v>16</v>
      </c>
      <c r="P139" s="1" t="s">
        <v>65</v>
      </c>
      <c r="Q139" s="5" t="s">
        <v>583</v>
      </c>
      <c r="R139" s="5">
        <v>153104382.6525</v>
      </c>
      <c r="S139" s="5">
        <f t="shared" si="24"/>
        <v>-6685343.3799999999</v>
      </c>
      <c r="T139" s="5">
        <v>1438594.8455999999</v>
      </c>
      <c r="U139" s="5">
        <v>2554644.0408999999</v>
      </c>
      <c r="V139" s="5">
        <v>380781024.24180001</v>
      </c>
      <c r="W139" s="6">
        <f t="shared" si="28"/>
        <v>531193302.40079999</v>
      </c>
    </row>
    <row r="140" spans="1:23" ht="24.95" customHeight="1" x14ac:dyDescent="0.2">
      <c r="A140" s="132"/>
      <c r="B140" s="130"/>
      <c r="C140" s="1">
        <v>9</v>
      </c>
      <c r="D140" s="1" t="s">
        <v>48</v>
      </c>
      <c r="E140" s="5" t="s">
        <v>204</v>
      </c>
      <c r="F140" s="5">
        <v>117287095.7957</v>
      </c>
      <c r="G140" s="5">
        <f t="shared" si="26"/>
        <v>-6685343.3799999999</v>
      </c>
      <c r="H140" s="5">
        <v>1102049.5204</v>
      </c>
      <c r="I140" s="5">
        <v>1957009.8200999999</v>
      </c>
      <c r="J140" s="5">
        <v>63458999.559299998</v>
      </c>
      <c r="K140" s="6">
        <f t="shared" si="27"/>
        <v>177119811.31549999</v>
      </c>
      <c r="L140" s="11"/>
      <c r="M140" s="127"/>
      <c r="N140" s="130"/>
      <c r="O140" s="12">
        <v>17</v>
      </c>
      <c r="P140" s="1" t="s">
        <v>65</v>
      </c>
      <c r="Q140" s="5" t="s">
        <v>584</v>
      </c>
      <c r="R140" s="5">
        <v>148560092.0808</v>
      </c>
      <c r="S140" s="5">
        <f t="shared" si="24"/>
        <v>-6685343.3799999999</v>
      </c>
      <c r="T140" s="5">
        <v>1395895.9177999999</v>
      </c>
      <c r="U140" s="5">
        <v>2478819.6612999998</v>
      </c>
      <c r="V140" s="5">
        <v>376604370.8118</v>
      </c>
      <c r="W140" s="6">
        <f t="shared" si="28"/>
        <v>522353835.09170002</v>
      </c>
    </row>
    <row r="141" spans="1:23" ht="24.95" customHeight="1" x14ac:dyDescent="0.2">
      <c r="A141" s="132"/>
      <c r="B141" s="130"/>
      <c r="C141" s="1">
        <v>10</v>
      </c>
      <c r="D141" s="1" t="s">
        <v>48</v>
      </c>
      <c r="E141" s="5" t="s">
        <v>205</v>
      </c>
      <c r="F141" s="5">
        <v>110966888.8215</v>
      </c>
      <c r="G141" s="5">
        <f t="shared" si="26"/>
        <v>-6685343.3799999999</v>
      </c>
      <c r="H141" s="5">
        <v>1042663.7796</v>
      </c>
      <c r="I141" s="5">
        <v>1851553.1453</v>
      </c>
      <c r="J141" s="5">
        <v>63573045.2223</v>
      </c>
      <c r="K141" s="6">
        <f t="shared" si="27"/>
        <v>170748807.5887</v>
      </c>
      <c r="L141" s="11"/>
      <c r="M141" s="127"/>
      <c r="N141" s="130"/>
      <c r="O141" s="12">
        <v>18</v>
      </c>
      <c r="P141" s="1" t="s">
        <v>65</v>
      </c>
      <c r="Q141" s="5" t="s">
        <v>585</v>
      </c>
      <c r="R141" s="5">
        <v>151692277.8276</v>
      </c>
      <c r="S141" s="5">
        <f t="shared" si="24"/>
        <v>-6685343.3799999999</v>
      </c>
      <c r="T141" s="5">
        <v>1425326.4683000001</v>
      </c>
      <c r="U141" s="5">
        <v>2531082.1734000002</v>
      </c>
      <c r="V141" s="5">
        <v>379406259.96100003</v>
      </c>
      <c r="W141" s="6">
        <f t="shared" si="28"/>
        <v>528369603.05030006</v>
      </c>
    </row>
    <row r="142" spans="1:23" ht="24.95" customHeight="1" x14ac:dyDescent="0.2">
      <c r="A142" s="132"/>
      <c r="B142" s="130"/>
      <c r="C142" s="1">
        <v>11</v>
      </c>
      <c r="D142" s="1" t="s">
        <v>48</v>
      </c>
      <c r="E142" s="5" t="s">
        <v>206</v>
      </c>
      <c r="F142" s="5">
        <v>127049681.81219999</v>
      </c>
      <c r="G142" s="5">
        <f t="shared" si="26"/>
        <v>-6685343.3799999999</v>
      </c>
      <c r="H142" s="5">
        <v>1193780.4406999999</v>
      </c>
      <c r="I142" s="5">
        <v>2119904.7795000002</v>
      </c>
      <c r="J142" s="5">
        <v>66325562.402000003</v>
      </c>
      <c r="K142" s="6">
        <f t="shared" si="27"/>
        <v>190003586.0544</v>
      </c>
      <c r="L142" s="11"/>
      <c r="M142" s="127"/>
      <c r="N142" s="130"/>
      <c r="O142" s="12">
        <v>19</v>
      </c>
      <c r="P142" s="1" t="s">
        <v>65</v>
      </c>
      <c r="Q142" s="5" t="s">
        <v>586</v>
      </c>
      <c r="R142" s="5">
        <v>117319792.9672</v>
      </c>
      <c r="S142" s="5">
        <f t="shared" si="24"/>
        <v>-6685343.3799999999</v>
      </c>
      <c r="T142" s="5">
        <v>1102356.7486</v>
      </c>
      <c r="U142" s="5">
        <v>1957555.3932</v>
      </c>
      <c r="V142" s="5">
        <v>353245571.59829998</v>
      </c>
      <c r="W142" s="6">
        <f t="shared" si="28"/>
        <v>466939933.32729995</v>
      </c>
    </row>
    <row r="143" spans="1:23" ht="24.95" customHeight="1" x14ac:dyDescent="0.2">
      <c r="A143" s="132"/>
      <c r="B143" s="130"/>
      <c r="C143" s="1">
        <v>12</v>
      </c>
      <c r="D143" s="1" t="s">
        <v>48</v>
      </c>
      <c r="E143" s="5" t="s">
        <v>207</v>
      </c>
      <c r="F143" s="5">
        <v>97566672.278600007</v>
      </c>
      <c r="G143" s="5">
        <f t="shared" si="26"/>
        <v>-6685343.3799999999</v>
      </c>
      <c r="H143" s="5">
        <v>916753.06359999999</v>
      </c>
      <c r="I143" s="5">
        <v>1627962.0061000001</v>
      </c>
      <c r="J143" s="5">
        <v>56805738.163500004</v>
      </c>
      <c r="K143" s="6">
        <f t="shared" si="27"/>
        <v>150231782.13180003</v>
      </c>
      <c r="L143" s="11"/>
      <c r="M143" s="128"/>
      <c r="N143" s="131"/>
      <c r="O143" s="12">
        <v>20</v>
      </c>
      <c r="P143" s="1" t="s">
        <v>65</v>
      </c>
      <c r="Q143" s="5" t="s">
        <v>587</v>
      </c>
      <c r="R143" s="5">
        <v>134198915.0196</v>
      </c>
      <c r="S143" s="5">
        <f>-6685343.38</f>
        <v>-6685343.3799999999</v>
      </c>
      <c r="T143" s="5">
        <v>1260955.8530999999</v>
      </c>
      <c r="U143" s="5">
        <v>2239194.2843999998</v>
      </c>
      <c r="V143" s="5">
        <v>365355690.83149999</v>
      </c>
      <c r="W143" s="6">
        <f t="shared" si="28"/>
        <v>496369412.60860002</v>
      </c>
    </row>
    <row r="144" spans="1:23" ht="24.95" customHeight="1" x14ac:dyDescent="0.2">
      <c r="A144" s="132"/>
      <c r="B144" s="130"/>
      <c r="C144" s="1">
        <v>13</v>
      </c>
      <c r="D144" s="1" t="s">
        <v>48</v>
      </c>
      <c r="E144" s="5" t="s">
        <v>208</v>
      </c>
      <c r="F144" s="5">
        <v>117200505.7615</v>
      </c>
      <c r="G144" s="5">
        <f t="shared" si="26"/>
        <v>-6685343.3799999999</v>
      </c>
      <c r="H144" s="5">
        <v>1101235.9057</v>
      </c>
      <c r="I144" s="5">
        <v>1955565.0103</v>
      </c>
      <c r="J144" s="5">
        <v>72147509.814500004</v>
      </c>
      <c r="K144" s="6">
        <f t="shared" si="27"/>
        <v>185719473.11199999</v>
      </c>
      <c r="L144" s="11"/>
      <c r="M144" s="18"/>
      <c r="N144" s="123" t="s">
        <v>852</v>
      </c>
      <c r="O144" s="124"/>
      <c r="P144" s="125"/>
      <c r="Q144" s="14"/>
      <c r="R144" s="14">
        <f>SUM(R124:R143)</f>
        <v>2534418698.8783002</v>
      </c>
      <c r="S144" s="14">
        <f t="shared" ref="S144:W144" si="29">SUM(S124:S143)</f>
        <v>-133706867.59999996</v>
      </c>
      <c r="T144" s="14">
        <f t="shared" si="29"/>
        <v>23813829.582900003</v>
      </c>
      <c r="U144" s="14">
        <f t="shared" si="29"/>
        <v>42288388.575900011</v>
      </c>
      <c r="V144" s="14">
        <f t="shared" si="29"/>
        <v>7179683209.5489016</v>
      </c>
      <c r="W144" s="14">
        <f t="shared" si="29"/>
        <v>9646497258.9860001</v>
      </c>
    </row>
    <row r="145" spans="1:23" ht="24.95" customHeight="1" x14ac:dyDescent="0.2">
      <c r="A145" s="132"/>
      <c r="B145" s="130"/>
      <c r="C145" s="1">
        <v>14</v>
      </c>
      <c r="D145" s="1" t="s">
        <v>48</v>
      </c>
      <c r="E145" s="5" t="s">
        <v>209</v>
      </c>
      <c r="F145" s="5">
        <v>86576482.571899995</v>
      </c>
      <c r="G145" s="5">
        <f t="shared" si="26"/>
        <v>-6685343.3799999999</v>
      </c>
      <c r="H145" s="5">
        <v>813487.37</v>
      </c>
      <c r="I145" s="5">
        <v>1444583.6980999999</v>
      </c>
      <c r="J145" s="5">
        <v>48412742.4564</v>
      </c>
      <c r="K145" s="6">
        <f t="shared" si="27"/>
        <v>130561952.7164</v>
      </c>
      <c r="L145" s="11"/>
      <c r="M145" s="126">
        <v>25</v>
      </c>
      <c r="N145" s="129">
        <v>25</v>
      </c>
      <c r="O145" s="12">
        <v>1</v>
      </c>
      <c r="P145" s="1" t="s">
        <v>66</v>
      </c>
      <c r="Q145" s="5" t="s">
        <v>588</v>
      </c>
      <c r="R145" s="5">
        <v>87806523.385399997</v>
      </c>
      <c r="S145" s="5">
        <f t="shared" ref="S145:S156" si="30">-6685343.38</f>
        <v>-6685343.3799999999</v>
      </c>
      <c r="T145" s="5">
        <v>825045.0429</v>
      </c>
      <c r="U145" s="5">
        <v>1465107.7117000001</v>
      </c>
      <c r="V145" s="5">
        <v>50757373.521899998</v>
      </c>
      <c r="W145" s="6">
        <f t="shared" si="28"/>
        <v>134168706.2819</v>
      </c>
    </row>
    <row r="146" spans="1:23" ht="24.95" customHeight="1" x14ac:dyDescent="0.2">
      <c r="A146" s="132"/>
      <c r="B146" s="130"/>
      <c r="C146" s="1">
        <v>15</v>
      </c>
      <c r="D146" s="1" t="s">
        <v>48</v>
      </c>
      <c r="E146" s="5" t="s">
        <v>210</v>
      </c>
      <c r="F146" s="5">
        <v>90950426.883300006</v>
      </c>
      <c r="G146" s="5">
        <f t="shared" si="26"/>
        <v>-6685343.3799999999</v>
      </c>
      <c r="H146" s="5">
        <v>854585.69539999997</v>
      </c>
      <c r="I146" s="5">
        <v>1517565.7420000001</v>
      </c>
      <c r="J146" s="5">
        <v>51981391.440099999</v>
      </c>
      <c r="K146" s="6">
        <f t="shared" si="27"/>
        <v>138618626.38080001</v>
      </c>
      <c r="L146" s="11"/>
      <c r="M146" s="127"/>
      <c r="N146" s="130"/>
      <c r="O146" s="12">
        <v>2</v>
      </c>
      <c r="P146" s="1" t="s">
        <v>66</v>
      </c>
      <c r="Q146" s="5" t="s">
        <v>589</v>
      </c>
      <c r="R146" s="5">
        <v>98973806.218099996</v>
      </c>
      <c r="S146" s="5">
        <f t="shared" si="30"/>
        <v>-6685343.3799999999</v>
      </c>
      <c r="T146" s="5">
        <v>929974.73369999998</v>
      </c>
      <c r="U146" s="5">
        <v>1651440.9312</v>
      </c>
      <c r="V146" s="5">
        <v>50655043.241499998</v>
      </c>
      <c r="W146" s="6">
        <f t="shared" si="28"/>
        <v>145524921.74450001</v>
      </c>
    </row>
    <row r="147" spans="1:23" ht="24.95" customHeight="1" x14ac:dyDescent="0.2">
      <c r="A147" s="132"/>
      <c r="B147" s="130"/>
      <c r="C147" s="1">
        <v>16</v>
      </c>
      <c r="D147" s="1" t="s">
        <v>48</v>
      </c>
      <c r="E147" s="5" t="s">
        <v>211</v>
      </c>
      <c r="F147" s="5">
        <v>82957880.998300001</v>
      </c>
      <c r="G147" s="5">
        <f t="shared" si="26"/>
        <v>-6685343.3799999999</v>
      </c>
      <c r="H147" s="5">
        <v>779486.37360000005</v>
      </c>
      <c r="I147" s="5">
        <v>1384205.0284</v>
      </c>
      <c r="J147" s="5">
        <v>45140444.833700001</v>
      </c>
      <c r="K147" s="6">
        <f t="shared" si="27"/>
        <v>123576673.85400002</v>
      </c>
      <c r="L147" s="11"/>
      <c r="M147" s="127"/>
      <c r="N147" s="130"/>
      <c r="O147" s="12">
        <v>3</v>
      </c>
      <c r="P147" s="1" t="s">
        <v>66</v>
      </c>
      <c r="Q147" s="5" t="s">
        <v>590</v>
      </c>
      <c r="R147" s="5">
        <v>101340391.69320001</v>
      </c>
      <c r="S147" s="5">
        <f t="shared" si="30"/>
        <v>-6685343.3799999999</v>
      </c>
      <c r="T147" s="5">
        <v>952211.57369999995</v>
      </c>
      <c r="U147" s="5">
        <v>1690928.9157</v>
      </c>
      <c r="V147" s="5">
        <v>53886695.659299999</v>
      </c>
      <c r="W147" s="6">
        <f t="shared" si="28"/>
        <v>151184884.4619</v>
      </c>
    </row>
    <row r="148" spans="1:23" ht="24.95" customHeight="1" x14ac:dyDescent="0.2">
      <c r="A148" s="132"/>
      <c r="B148" s="130"/>
      <c r="C148" s="1">
        <v>17</v>
      </c>
      <c r="D148" s="1" t="s">
        <v>48</v>
      </c>
      <c r="E148" s="5" t="s">
        <v>212</v>
      </c>
      <c r="F148" s="5">
        <v>104967062.072</v>
      </c>
      <c r="G148" s="5">
        <f t="shared" si="26"/>
        <v>-6685343.3799999999</v>
      </c>
      <c r="H148" s="5">
        <v>986288.38600000006</v>
      </c>
      <c r="I148" s="5">
        <v>1751442.2185</v>
      </c>
      <c r="J148" s="5">
        <v>56945964.120099999</v>
      </c>
      <c r="K148" s="6">
        <f t="shared" si="27"/>
        <v>157965413.41660002</v>
      </c>
      <c r="L148" s="11"/>
      <c r="M148" s="127"/>
      <c r="N148" s="130"/>
      <c r="O148" s="12">
        <v>4</v>
      </c>
      <c r="P148" s="1" t="s">
        <v>66</v>
      </c>
      <c r="Q148" s="5" t="s">
        <v>591</v>
      </c>
      <c r="R148" s="5">
        <v>119567852.0545</v>
      </c>
      <c r="S148" s="5">
        <f t="shared" si="30"/>
        <v>-6685343.3799999999</v>
      </c>
      <c r="T148" s="5">
        <v>1123479.8944999999</v>
      </c>
      <c r="U148" s="5">
        <v>1995065.6895000001</v>
      </c>
      <c r="V148" s="5">
        <v>61761106.370700002</v>
      </c>
      <c r="W148" s="6">
        <f t="shared" si="28"/>
        <v>177762160.62920001</v>
      </c>
    </row>
    <row r="149" spans="1:23" ht="24.95" customHeight="1" x14ac:dyDescent="0.2">
      <c r="A149" s="132"/>
      <c r="B149" s="130"/>
      <c r="C149" s="1">
        <v>18</v>
      </c>
      <c r="D149" s="1" t="s">
        <v>48</v>
      </c>
      <c r="E149" s="5" t="s">
        <v>213</v>
      </c>
      <c r="F149" s="5">
        <v>98364803.447300002</v>
      </c>
      <c r="G149" s="5">
        <f t="shared" si="26"/>
        <v>-6685343.3799999999</v>
      </c>
      <c r="H149" s="5">
        <v>924252.4399</v>
      </c>
      <c r="I149" s="5">
        <v>1641279.3325</v>
      </c>
      <c r="J149" s="5">
        <v>57712365.320500001</v>
      </c>
      <c r="K149" s="6">
        <f t="shared" si="27"/>
        <v>151957357.1602</v>
      </c>
      <c r="L149" s="11"/>
      <c r="M149" s="127"/>
      <c r="N149" s="130"/>
      <c r="O149" s="12">
        <v>5</v>
      </c>
      <c r="P149" s="1" t="s">
        <v>66</v>
      </c>
      <c r="Q149" s="5" t="s">
        <v>592</v>
      </c>
      <c r="R149" s="5">
        <v>85376591.8891</v>
      </c>
      <c r="S149" s="5">
        <f t="shared" si="30"/>
        <v>-6685343.3799999999</v>
      </c>
      <c r="T149" s="5">
        <v>802212.99289999995</v>
      </c>
      <c r="U149" s="5">
        <v>1424562.7586000001</v>
      </c>
      <c r="V149" s="5">
        <v>46671693.623800002</v>
      </c>
      <c r="W149" s="6">
        <f t="shared" si="28"/>
        <v>127589717.88440001</v>
      </c>
    </row>
    <row r="150" spans="1:23" ht="24.95" customHeight="1" x14ac:dyDescent="0.2">
      <c r="A150" s="132"/>
      <c r="B150" s="130"/>
      <c r="C150" s="1">
        <v>19</v>
      </c>
      <c r="D150" s="1" t="s">
        <v>48</v>
      </c>
      <c r="E150" s="5" t="s">
        <v>214</v>
      </c>
      <c r="F150" s="5">
        <v>115203291.0923</v>
      </c>
      <c r="G150" s="5">
        <f t="shared" si="26"/>
        <v>-6685343.3799999999</v>
      </c>
      <c r="H150" s="5">
        <v>1082469.7365999999</v>
      </c>
      <c r="I150" s="5">
        <v>1922240.2128000001</v>
      </c>
      <c r="J150" s="5">
        <v>67875937.876699999</v>
      </c>
      <c r="K150" s="6">
        <f t="shared" si="27"/>
        <v>179398595.53839999</v>
      </c>
      <c r="L150" s="11"/>
      <c r="M150" s="127"/>
      <c r="N150" s="130"/>
      <c r="O150" s="12">
        <v>6</v>
      </c>
      <c r="P150" s="1" t="s">
        <v>66</v>
      </c>
      <c r="Q150" s="5" t="s">
        <v>593</v>
      </c>
      <c r="R150" s="5">
        <v>80282538.674600005</v>
      </c>
      <c r="S150" s="5">
        <f t="shared" si="30"/>
        <v>-6685343.3799999999</v>
      </c>
      <c r="T150" s="5">
        <v>754348.40159999998</v>
      </c>
      <c r="U150" s="5">
        <v>1339565.2394999999</v>
      </c>
      <c r="V150" s="5">
        <v>48274907.864699997</v>
      </c>
      <c r="W150" s="6">
        <f t="shared" si="28"/>
        <v>123966016.80040002</v>
      </c>
    </row>
    <row r="151" spans="1:23" ht="24.95" customHeight="1" x14ac:dyDescent="0.2">
      <c r="A151" s="132"/>
      <c r="B151" s="130"/>
      <c r="C151" s="1">
        <v>20</v>
      </c>
      <c r="D151" s="1" t="s">
        <v>48</v>
      </c>
      <c r="E151" s="5" t="s">
        <v>215</v>
      </c>
      <c r="F151" s="5">
        <v>79844837.838200003</v>
      </c>
      <c r="G151" s="5">
        <f t="shared" si="26"/>
        <v>-6685343.3799999999</v>
      </c>
      <c r="H151" s="5">
        <v>750235.69</v>
      </c>
      <c r="I151" s="5">
        <v>1332261.9225000001</v>
      </c>
      <c r="J151" s="5">
        <v>46098237.130999997</v>
      </c>
      <c r="K151" s="6">
        <f t="shared" si="27"/>
        <v>121340229.2017</v>
      </c>
      <c r="L151" s="11"/>
      <c r="M151" s="127"/>
      <c r="N151" s="130"/>
      <c r="O151" s="12">
        <v>7</v>
      </c>
      <c r="P151" s="1" t="s">
        <v>66</v>
      </c>
      <c r="Q151" s="5" t="s">
        <v>594</v>
      </c>
      <c r="R151" s="5">
        <v>91730011.202099994</v>
      </c>
      <c r="S151" s="5">
        <f t="shared" si="30"/>
        <v>-6685343.3799999999</v>
      </c>
      <c r="T151" s="5">
        <v>861910.80240000004</v>
      </c>
      <c r="U151" s="5">
        <v>1530573.6022999999</v>
      </c>
      <c r="V151" s="5">
        <v>50317329.407300003</v>
      </c>
      <c r="W151" s="6">
        <f t="shared" si="28"/>
        <v>137754481.63409999</v>
      </c>
    </row>
    <row r="152" spans="1:23" ht="24.95" customHeight="1" x14ac:dyDescent="0.2">
      <c r="A152" s="132"/>
      <c r="B152" s="130"/>
      <c r="C152" s="1">
        <v>21</v>
      </c>
      <c r="D152" s="1" t="s">
        <v>48</v>
      </c>
      <c r="E152" s="5" t="s">
        <v>216</v>
      </c>
      <c r="F152" s="5">
        <v>109173710.1388</v>
      </c>
      <c r="G152" s="5">
        <f t="shared" si="26"/>
        <v>-6685343.3799999999</v>
      </c>
      <c r="H152" s="5">
        <v>1025814.7674</v>
      </c>
      <c r="I152" s="5">
        <v>1821632.8181</v>
      </c>
      <c r="J152" s="5">
        <v>62527985.279399998</v>
      </c>
      <c r="K152" s="6">
        <f t="shared" si="27"/>
        <v>167863799.62369999</v>
      </c>
      <c r="L152" s="11"/>
      <c r="M152" s="127"/>
      <c r="N152" s="130"/>
      <c r="O152" s="12">
        <v>8</v>
      </c>
      <c r="P152" s="1" t="s">
        <v>66</v>
      </c>
      <c r="Q152" s="5" t="s">
        <v>595</v>
      </c>
      <c r="R152" s="5">
        <v>143535347.4578</v>
      </c>
      <c r="S152" s="5">
        <f t="shared" si="30"/>
        <v>-6685343.3799999999</v>
      </c>
      <c r="T152" s="5">
        <v>1348682.5618</v>
      </c>
      <c r="U152" s="5">
        <v>2394978.6002000002</v>
      </c>
      <c r="V152" s="5">
        <v>76732289.389500007</v>
      </c>
      <c r="W152" s="6">
        <f t="shared" si="28"/>
        <v>217325954.6293</v>
      </c>
    </row>
    <row r="153" spans="1:23" ht="24.95" customHeight="1" x14ac:dyDescent="0.2">
      <c r="A153" s="132"/>
      <c r="B153" s="130"/>
      <c r="C153" s="1">
        <v>22</v>
      </c>
      <c r="D153" s="1" t="s">
        <v>48</v>
      </c>
      <c r="E153" s="5" t="s">
        <v>217</v>
      </c>
      <c r="F153" s="5">
        <v>106304421.0458</v>
      </c>
      <c r="G153" s="5">
        <f t="shared" si="26"/>
        <v>-6685343.3799999999</v>
      </c>
      <c r="H153" s="5">
        <v>998854.43859999999</v>
      </c>
      <c r="I153" s="5">
        <v>1773756.9039</v>
      </c>
      <c r="J153" s="5">
        <v>59110321.277099997</v>
      </c>
      <c r="K153" s="6">
        <f t="shared" si="27"/>
        <v>161502010.2854</v>
      </c>
      <c r="L153" s="11"/>
      <c r="M153" s="127"/>
      <c r="N153" s="130"/>
      <c r="O153" s="12">
        <v>9</v>
      </c>
      <c r="P153" s="1" t="s">
        <v>66</v>
      </c>
      <c r="Q153" s="5" t="s">
        <v>80</v>
      </c>
      <c r="R153" s="5">
        <v>133020600.80410001</v>
      </c>
      <c r="S153" s="5">
        <f t="shared" si="30"/>
        <v>-6685343.3799999999</v>
      </c>
      <c r="T153" s="5">
        <v>1249884.2120999999</v>
      </c>
      <c r="U153" s="5">
        <v>2219533.3620000002</v>
      </c>
      <c r="V153" s="5">
        <v>59891187.859300002</v>
      </c>
      <c r="W153" s="6">
        <f t="shared" si="28"/>
        <v>189695862.85750002</v>
      </c>
    </row>
    <row r="154" spans="1:23" ht="24.95" customHeight="1" x14ac:dyDescent="0.2">
      <c r="A154" s="132"/>
      <c r="B154" s="131"/>
      <c r="C154" s="1">
        <v>23</v>
      </c>
      <c r="D154" s="1" t="s">
        <v>48</v>
      </c>
      <c r="E154" s="5" t="s">
        <v>218</v>
      </c>
      <c r="F154" s="5">
        <v>112595191.7833</v>
      </c>
      <c r="G154" s="5">
        <f>-6685343.38</f>
        <v>-6685343.3799999999</v>
      </c>
      <c r="H154" s="5">
        <v>1057963.5915000001</v>
      </c>
      <c r="I154" s="5">
        <v>1878722.4162999999</v>
      </c>
      <c r="J154" s="5">
        <v>64104780.137199998</v>
      </c>
      <c r="K154" s="6">
        <f t="shared" si="27"/>
        <v>172951314.5483</v>
      </c>
      <c r="L154" s="11"/>
      <c r="M154" s="127"/>
      <c r="N154" s="130"/>
      <c r="O154" s="12">
        <v>10</v>
      </c>
      <c r="P154" s="1" t="s">
        <v>66</v>
      </c>
      <c r="Q154" s="103" t="s">
        <v>869</v>
      </c>
      <c r="R154" s="5">
        <v>101758734.3695</v>
      </c>
      <c r="S154" s="5">
        <f t="shared" si="30"/>
        <v>-6685343.3799999999</v>
      </c>
      <c r="T154" s="5">
        <v>956142.39269999997</v>
      </c>
      <c r="U154" s="5">
        <v>1697909.2294000001</v>
      </c>
      <c r="V154" s="5">
        <v>55025000.483900003</v>
      </c>
      <c r="W154" s="6">
        <f t="shared" si="28"/>
        <v>152752443.09549999</v>
      </c>
    </row>
    <row r="155" spans="1:23" ht="24.95" customHeight="1" x14ac:dyDescent="0.2">
      <c r="A155" s="1"/>
      <c r="B155" s="123" t="s">
        <v>835</v>
      </c>
      <c r="C155" s="124"/>
      <c r="D155" s="125"/>
      <c r="E155" s="14"/>
      <c r="F155" s="14">
        <f>SUM(F132:F154)</f>
        <v>2408836583.6341</v>
      </c>
      <c r="G155" s="14">
        <f t="shared" ref="G155:K155" si="31">SUM(G132:G154)</f>
        <v>-153762897.73999995</v>
      </c>
      <c r="H155" s="14">
        <f t="shared" si="31"/>
        <v>22633838.647500001</v>
      </c>
      <c r="I155" s="14">
        <f t="shared" si="31"/>
        <v>40192971.078499995</v>
      </c>
      <c r="J155" s="14">
        <f t="shared" si="31"/>
        <v>1346076773.4376001</v>
      </c>
      <c r="K155" s="14">
        <f t="shared" si="31"/>
        <v>3663977269.0577011</v>
      </c>
      <c r="L155" s="11"/>
      <c r="M155" s="127"/>
      <c r="N155" s="130"/>
      <c r="O155" s="12">
        <v>11</v>
      </c>
      <c r="P155" s="1" t="s">
        <v>66</v>
      </c>
      <c r="Q155" s="5" t="s">
        <v>209</v>
      </c>
      <c r="R155" s="5">
        <v>97402773.330599993</v>
      </c>
      <c r="S155" s="5">
        <f t="shared" si="30"/>
        <v>-6685343.3799999999</v>
      </c>
      <c r="T155" s="5">
        <v>915213.04119999998</v>
      </c>
      <c r="U155" s="5">
        <v>1625227.2479000001</v>
      </c>
      <c r="V155" s="5">
        <v>54994516.580200002</v>
      </c>
      <c r="W155" s="6">
        <f t="shared" si="28"/>
        <v>148252386.81989998</v>
      </c>
    </row>
    <row r="156" spans="1:23" ht="24.95" customHeight="1" x14ac:dyDescent="0.2">
      <c r="A156" s="132">
        <v>8</v>
      </c>
      <c r="B156" s="129">
        <v>8</v>
      </c>
      <c r="C156" s="1">
        <v>1</v>
      </c>
      <c r="D156" s="1" t="s">
        <v>49</v>
      </c>
      <c r="E156" s="5" t="s">
        <v>219</v>
      </c>
      <c r="F156" s="5">
        <v>94557412.140599996</v>
      </c>
      <c r="G156" s="5">
        <f t="shared" ref="G156:G181" si="32">-6685343.38</f>
        <v>-6685343.3799999999</v>
      </c>
      <c r="H156" s="5">
        <v>888477.54299999995</v>
      </c>
      <c r="I156" s="5">
        <v>1577750.5859999999</v>
      </c>
      <c r="J156" s="5">
        <v>50921668.214199997</v>
      </c>
      <c r="K156" s="6">
        <f t="shared" si="27"/>
        <v>141259965.1038</v>
      </c>
      <c r="L156" s="11"/>
      <c r="M156" s="127"/>
      <c r="N156" s="130"/>
      <c r="O156" s="12">
        <v>12</v>
      </c>
      <c r="P156" s="1" t="s">
        <v>66</v>
      </c>
      <c r="Q156" s="5" t="s">
        <v>596</v>
      </c>
      <c r="R156" s="5">
        <v>103483455.4945</v>
      </c>
      <c r="S156" s="5">
        <f t="shared" si="30"/>
        <v>-6685343.3799999999</v>
      </c>
      <c r="T156" s="5">
        <v>972348.16599999997</v>
      </c>
      <c r="U156" s="5">
        <v>1726687.2988</v>
      </c>
      <c r="V156" s="5">
        <v>51432442.556100003</v>
      </c>
      <c r="W156" s="6">
        <f t="shared" si="28"/>
        <v>150929590.1354</v>
      </c>
    </row>
    <row r="157" spans="1:23" ht="24.95" customHeight="1" x14ac:dyDescent="0.2">
      <c r="A157" s="132"/>
      <c r="B157" s="130"/>
      <c r="C157" s="1">
        <v>2</v>
      </c>
      <c r="D157" s="1" t="s">
        <v>49</v>
      </c>
      <c r="E157" s="5" t="s">
        <v>220</v>
      </c>
      <c r="F157" s="5">
        <v>91433563.181999996</v>
      </c>
      <c r="G157" s="5">
        <f t="shared" si="32"/>
        <v>-6685343.3799999999</v>
      </c>
      <c r="H157" s="5">
        <v>859125.32629999996</v>
      </c>
      <c r="I157" s="5">
        <v>1525627.1784999999</v>
      </c>
      <c r="J157" s="5">
        <v>55453728.097000003</v>
      </c>
      <c r="K157" s="6">
        <f t="shared" si="27"/>
        <v>142586700.40380001</v>
      </c>
      <c r="L157" s="11"/>
      <c r="M157" s="128"/>
      <c r="N157" s="131"/>
      <c r="O157" s="12">
        <v>13</v>
      </c>
      <c r="P157" s="1" t="s">
        <v>66</v>
      </c>
      <c r="Q157" s="5" t="s">
        <v>597</v>
      </c>
      <c r="R157" s="5">
        <v>83072918.630999997</v>
      </c>
      <c r="S157" s="5">
        <f>-6685343.38</f>
        <v>-6685343.3799999999</v>
      </c>
      <c r="T157" s="5">
        <v>780567.28670000006</v>
      </c>
      <c r="U157" s="5">
        <v>1386124.5045</v>
      </c>
      <c r="V157" s="5">
        <v>45911508.748800002</v>
      </c>
      <c r="W157" s="6">
        <f t="shared" si="28"/>
        <v>124465775.79100001</v>
      </c>
    </row>
    <row r="158" spans="1:23" ht="24.95" customHeight="1" x14ac:dyDescent="0.2">
      <c r="A158" s="132"/>
      <c r="B158" s="130"/>
      <c r="C158" s="1">
        <v>3</v>
      </c>
      <c r="D158" s="1" t="s">
        <v>49</v>
      </c>
      <c r="E158" s="5" t="s">
        <v>221</v>
      </c>
      <c r="F158" s="5">
        <v>128277328.12899999</v>
      </c>
      <c r="G158" s="5">
        <f t="shared" si="32"/>
        <v>-6685343.3799999999</v>
      </c>
      <c r="H158" s="5">
        <v>1205315.6144999999</v>
      </c>
      <c r="I158" s="5">
        <v>2140388.8393999999</v>
      </c>
      <c r="J158" s="5">
        <v>71221078.951499999</v>
      </c>
      <c r="K158" s="6">
        <f t="shared" si="27"/>
        <v>196158768.15439999</v>
      </c>
      <c r="L158" s="11"/>
      <c r="M158" s="18"/>
      <c r="N158" s="123" t="s">
        <v>853</v>
      </c>
      <c r="O158" s="124"/>
      <c r="P158" s="125"/>
      <c r="Q158" s="14"/>
      <c r="R158" s="14">
        <f>SUM(R145:R157)</f>
        <v>1327351545.2045002</v>
      </c>
      <c r="S158" s="14">
        <f t="shared" ref="S158:W158" si="33">SUM(S145:S157)</f>
        <v>-86909463.939999998</v>
      </c>
      <c r="T158" s="14">
        <f t="shared" si="33"/>
        <v>12472021.102200001</v>
      </c>
      <c r="U158" s="14">
        <f t="shared" si="33"/>
        <v>22147705.091300003</v>
      </c>
      <c r="V158" s="14">
        <f t="shared" si="33"/>
        <v>706311095.30700004</v>
      </c>
      <c r="W158" s="14">
        <f t="shared" si="33"/>
        <v>1981372902.7650003</v>
      </c>
    </row>
    <row r="159" spans="1:23" ht="24.95" customHeight="1" x14ac:dyDescent="0.2">
      <c r="A159" s="132"/>
      <c r="B159" s="130"/>
      <c r="C159" s="1">
        <v>4</v>
      </c>
      <c r="D159" s="1" t="s">
        <v>49</v>
      </c>
      <c r="E159" s="5" t="s">
        <v>222</v>
      </c>
      <c r="F159" s="5">
        <v>73891619.717899993</v>
      </c>
      <c r="G159" s="5">
        <f t="shared" si="32"/>
        <v>-6685343.3799999999</v>
      </c>
      <c r="H159" s="5">
        <v>694298.23899999994</v>
      </c>
      <c r="I159" s="5">
        <v>1232928.6902999999</v>
      </c>
      <c r="J159" s="5">
        <v>48387081.059100002</v>
      </c>
      <c r="K159" s="6">
        <f t="shared" si="27"/>
        <v>117520584.3263</v>
      </c>
      <c r="L159" s="11"/>
      <c r="M159" s="126">
        <v>26</v>
      </c>
      <c r="N159" s="129">
        <v>26</v>
      </c>
      <c r="O159" s="12">
        <v>1</v>
      </c>
      <c r="P159" s="1" t="s">
        <v>67</v>
      </c>
      <c r="Q159" s="5" t="s">
        <v>598</v>
      </c>
      <c r="R159" s="5">
        <v>91344847.819299996</v>
      </c>
      <c r="S159" s="5">
        <f>-6685343.38</f>
        <v>-6685343.3799999999</v>
      </c>
      <c r="T159" s="5">
        <v>858291.74170000001</v>
      </c>
      <c r="U159" s="5">
        <v>1524146.9062000001</v>
      </c>
      <c r="V159" s="5">
        <v>53328362.107100002</v>
      </c>
      <c r="W159" s="6">
        <f t="shared" si="28"/>
        <v>140370305.1943</v>
      </c>
    </row>
    <row r="160" spans="1:23" ht="24.95" customHeight="1" x14ac:dyDescent="0.2">
      <c r="A160" s="132"/>
      <c r="B160" s="130"/>
      <c r="C160" s="1">
        <v>5</v>
      </c>
      <c r="D160" s="1" t="s">
        <v>49</v>
      </c>
      <c r="E160" s="5" t="s">
        <v>223</v>
      </c>
      <c r="F160" s="5">
        <v>102272004.8976</v>
      </c>
      <c r="G160" s="5">
        <f t="shared" si="32"/>
        <v>-6685343.3799999999</v>
      </c>
      <c r="H160" s="5">
        <v>960965.17</v>
      </c>
      <c r="I160" s="5">
        <v>1706473.4746999999</v>
      </c>
      <c r="J160" s="5">
        <v>59994156.110200003</v>
      </c>
      <c r="K160" s="6">
        <f t="shared" si="27"/>
        <v>158248256.27250001</v>
      </c>
      <c r="L160" s="11"/>
      <c r="M160" s="127"/>
      <c r="N160" s="130"/>
      <c r="O160" s="12">
        <v>2</v>
      </c>
      <c r="P160" s="1" t="s">
        <v>67</v>
      </c>
      <c r="Q160" s="5" t="s">
        <v>599</v>
      </c>
      <c r="R160" s="5">
        <v>78425780.060299993</v>
      </c>
      <c r="S160" s="5">
        <f t="shared" ref="S160:S183" si="34">-6685343.38</f>
        <v>-6685343.3799999999</v>
      </c>
      <c r="T160" s="5">
        <v>736901.98149999999</v>
      </c>
      <c r="U160" s="5">
        <v>1308584.0405999999</v>
      </c>
      <c r="V160" s="5">
        <v>44303453.0097</v>
      </c>
      <c r="W160" s="6">
        <f t="shared" si="28"/>
        <v>118089375.7121</v>
      </c>
    </row>
    <row r="161" spans="1:23" ht="24.95" customHeight="1" x14ac:dyDescent="0.2">
      <c r="A161" s="132"/>
      <c r="B161" s="130"/>
      <c r="C161" s="1">
        <v>6</v>
      </c>
      <c r="D161" s="1" t="s">
        <v>49</v>
      </c>
      <c r="E161" s="5" t="s">
        <v>224</v>
      </c>
      <c r="F161" s="5">
        <v>73676284.476899996</v>
      </c>
      <c r="G161" s="5">
        <f t="shared" si="32"/>
        <v>-6685343.3799999999</v>
      </c>
      <c r="H161" s="5">
        <v>692274.91240000003</v>
      </c>
      <c r="I161" s="5">
        <v>1229335.6847999999</v>
      </c>
      <c r="J161" s="5">
        <v>46848181.877599999</v>
      </c>
      <c r="K161" s="6">
        <f t="shared" si="27"/>
        <v>115760733.57169999</v>
      </c>
      <c r="L161" s="11"/>
      <c r="M161" s="127"/>
      <c r="N161" s="130"/>
      <c r="O161" s="12">
        <v>3</v>
      </c>
      <c r="P161" s="1" t="s">
        <v>67</v>
      </c>
      <c r="Q161" s="5" t="s">
        <v>600</v>
      </c>
      <c r="R161" s="5">
        <v>89813799.715700001</v>
      </c>
      <c r="S161" s="5">
        <f t="shared" si="34"/>
        <v>-6685343.3799999999</v>
      </c>
      <c r="T161" s="5">
        <v>843905.75309999997</v>
      </c>
      <c r="U161" s="5">
        <v>1498600.3944999999</v>
      </c>
      <c r="V161" s="5">
        <v>59936076.964599997</v>
      </c>
      <c r="W161" s="6">
        <f t="shared" si="28"/>
        <v>145407039.4479</v>
      </c>
    </row>
    <row r="162" spans="1:23" ht="24.95" customHeight="1" x14ac:dyDescent="0.2">
      <c r="A162" s="132"/>
      <c r="B162" s="130"/>
      <c r="C162" s="1">
        <v>7</v>
      </c>
      <c r="D162" s="1" t="s">
        <v>49</v>
      </c>
      <c r="E162" s="5" t="s">
        <v>225</v>
      </c>
      <c r="F162" s="5">
        <v>123505356.10439999</v>
      </c>
      <c r="G162" s="5">
        <f t="shared" si="32"/>
        <v>-6685343.3799999999</v>
      </c>
      <c r="H162" s="5">
        <v>1160477.3529000001</v>
      </c>
      <c r="I162" s="5">
        <v>2060765.4498999999</v>
      </c>
      <c r="J162" s="5">
        <v>66629007.619199999</v>
      </c>
      <c r="K162" s="6">
        <f t="shared" si="27"/>
        <v>186670263.1464</v>
      </c>
      <c r="L162" s="11"/>
      <c r="M162" s="127"/>
      <c r="N162" s="130"/>
      <c r="O162" s="12">
        <v>4</v>
      </c>
      <c r="P162" s="1" t="s">
        <v>67</v>
      </c>
      <c r="Q162" s="5" t="s">
        <v>601</v>
      </c>
      <c r="R162" s="5">
        <v>146203672.56240001</v>
      </c>
      <c r="S162" s="5">
        <f t="shared" si="34"/>
        <v>-6685343.3799999999</v>
      </c>
      <c r="T162" s="5">
        <v>1373754.5988</v>
      </c>
      <c r="U162" s="5">
        <v>2439501.3023000001</v>
      </c>
      <c r="V162" s="5">
        <v>57997539.7839</v>
      </c>
      <c r="W162" s="6">
        <f t="shared" si="28"/>
        <v>201329124.86740002</v>
      </c>
    </row>
    <row r="163" spans="1:23" ht="24.95" customHeight="1" x14ac:dyDescent="0.2">
      <c r="A163" s="132"/>
      <c r="B163" s="130"/>
      <c r="C163" s="1">
        <v>8</v>
      </c>
      <c r="D163" s="1" t="s">
        <v>49</v>
      </c>
      <c r="E163" s="5" t="s">
        <v>226</v>
      </c>
      <c r="F163" s="5">
        <v>81731587.888500005</v>
      </c>
      <c r="G163" s="5">
        <f t="shared" si="32"/>
        <v>-6685343.3799999999</v>
      </c>
      <c r="H163" s="5">
        <v>767963.91469999996</v>
      </c>
      <c r="I163" s="5">
        <v>1363743.5475999999</v>
      </c>
      <c r="J163" s="5">
        <v>51606539.9155</v>
      </c>
      <c r="K163" s="6">
        <f t="shared" si="27"/>
        <v>128784491.88630001</v>
      </c>
      <c r="L163" s="11"/>
      <c r="M163" s="127"/>
      <c r="N163" s="130"/>
      <c r="O163" s="12">
        <v>5</v>
      </c>
      <c r="P163" s="1" t="s">
        <v>67</v>
      </c>
      <c r="Q163" s="5" t="s">
        <v>602</v>
      </c>
      <c r="R163" s="5">
        <v>87759588.154899999</v>
      </c>
      <c r="S163" s="5">
        <f t="shared" si="34"/>
        <v>-6685343.3799999999</v>
      </c>
      <c r="T163" s="5">
        <v>824604.03150000004</v>
      </c>
      <c r="U163" s="5">
        <v>1464324.5674999999</v>
      </c>
      <c r="V163" s="5">
        <v>55056022.401699997</v>
      </c>
      <c r="W163" s="6">
        <f t="shared" si="28"/>
        <v>138419195.77559999</v>
      </c>
    </row>
    <row r="164" spans="1:23" ht="24.95" customHeight="1" x14ac:dyDescent="0.2">
      <c r="A164" s="132"/>
      <c r="B164" s="130"/>
      <c r="C164" s="1">
        <v>9</v>
      </c>
      <c r="D164" s="1" t="s">
        <v>49</v>
      </c>
      <c r="E164" s="5" t="s">
        <v>227</v>
      </c>
      <c r="F164" s="5">
        <v>97068654.075499997</v>
      </c>
      <c r="G164" s="5">
        <f t="shared" si="32"/>
        <v>-6685343.3799999999</v>
      </c>
      <c r="H164" s="5">
        <v>912073.59979999997</v>
      </c>
      <c r="I164" s="5">
        <v>1619652.2555</v>
      </c>
      <c r="J164" s="5">
        <v>57209481.400799997</v>
      </c>
      <c r="K164" s="6">
        <f t="shared" si="27"/>
        <v>150124517.95160002</v>
      </c>
      <c r="L164" s="11"/>
      <c r="M164" s="127"/>
      <c r="N164" s="130"/>
      <c r="O164" s="12">
        <v>6</v>
      </c>
      <c r="P164" s="1" t="s">
        <v>67</v>
      </c>
      <c r="Q164" s="5" t="s">
        <v>603</v>
      </c>
      <c r="R164" s="5">
        <v>92429446.231399998</v>
      </c>
      <c r="S164" s="5">
        <f t="shared" si="34"/>
        <v>-6685343.3799999999</v>
      </c>
      <c r="T164" s="5">
        <v>868482.81299999997</v>
      </c>
      <c r="U164" s="5">
        <v>1542244.1207999999</v>
      </c>
      <c r="V164" s="5">
        <v>56605561.063299999</v>
      </c>
      <c r="W164" s="6">
        <f t="shared" si="28"/>
        <v>144760390.84850001</v>
      </c>
    </row>
    <row r="165" spans="1:23" ht="24.95" customHeight="1" x14ac:dyDescent="0.2">
      <c r="A165" s="132"/>
      <c r="B165" s="130"/>
      <c r="C165" s="1">
        <v>10</v>
      </c>
      <c r="D165" s="1" t="s">
        <v>49</v>
      </c>
      <c r="E165" s="5" t="s">
        <v>228</v>
      </c>
      <c r="F165" s="5">
        <v>82737637.421499997</v>
      </c>
      <c r="G165" s="5">
        <f t="shared" si="32"/>
        <v>-6685343.3799999999</v>
      </c>
      <c r="H165" s="5">
        <v>777416.92740000004</v>
      </c>
      <c r="I165" s="5">
        <v>1380530.1242</v>
      </c>
      <c r="J165" s="5">
        <v>50379891.542800002</v>
      </c>
      <c r="K165" s="6">
        <f t="shared" si="27"/>
        <v>128590132.63589999</v>
      </c>
      <c r="L165" s="11"/>
      <c r="M165" s="127"/>
      <c r="N165" s="130"/>
      <c r="O165" s="12">
        <v>7</v>
      </c>
      <c r="P165" s="1" t="s">
        <v>67</v>
      </c>
      <c r="Q165" s="5" t="s">
        <v>604</v>
      </c>
      <c r="R165" s="5">
        <v>87548032.734200001</v>
      </c>
      <c r="S165" s="5">
        <f t="shared" si="34"/>
        <v>-6685343.3799999999</v>
      </c>
      <c r="T165" s="5">
        <v>822616.22069999995</v>
      </c>
      <c r="U165" s="5">
        <v>1460794.6307000001</v>
      </c>
      <c r="V165" s="5">
        <v>52677919.2852</v>
      </c>
      <c r="W165" s="6">
        <f t="shared" si="28"/>
        <v>135824019.49080002</v>
      </c>
    </row>
    <row r="166" spans="1:23" ht="24.95" customHeight="1" x14ac:dyDescent="0.2">
      <c r="A166" s="132"/>
      <c r="B166" s="130"/>
      <c r="C166" s="1">
        <v>11</v>
      </c>
      <c r="D166" s="1" t="s">
        <v>49</v>
      </c>
      <c r="E166" s="5" t="s">
        <v>229</v>
      </c>
      <c r="F166" s="5">
        <v>119208186.9068</v>
      </c>
      <c r="G166" s="5">
        <f t="shared" si="32"/>
        <v>-6685343.3799999999</v>
      </c>
      <c r="H166" s="5">
        <v>1120100.4195000001</v>
      </c>
      <c r="I166" s="5">
        <v>1989064.4476000001</v>
      </c>
      <c r="J166" s="5">
        <v>71977318.850700006</v>
      </c>
      <c r="K166" s="6">
        <f t="shared" si="27"/>
        <v>187609327.2446</v>
      </c>
      <c r="L166" s="11"/>
      <c r="M166" s="127"/>
      <c r="N166" s="130"/>
      <c r="O166" s="12">
        <v>8</v>
      </c>
      <c r="P166" s="1" t="s">
        <v>67</v>
      </c>
      <c r="Q166" s="5" t="s">
        <v>605</v>
      </c>
      <c r="R166" s="5">
        <v>78229714.080799997</v>
      </c>
      <c r="S166" s="5">
        <f t="shared" si="34"/>
        <v>-6685343.3799999999</v>
      </c>
      <c r="T166" s="5">
        <v>735059.71219999995</v>
      </c>
      <c r="U166" s="5">
        <v>1305312.5549999999</v>
      </c>
      <c r="V166" s="5">
        <v>48315493.360200003</v>
      </c>
      <c r="W166" s="6">
        <f t="shared" si="28"/>
        <v>121900236.32820001</v>
      </c>
    </row>
    <row r="167" spans="1:23" ht="24.95" customHeight="1" x14ac:dyDescent="0.2">
      <c r="A167" s="132"/>
      <c r="B167" s="130"/>
      <c r="C167" s="1">
        <v>12</v>
      </c>
      <c r="D167" s="1" t="s">
        <v>49</v>
      </c>
      <c r="E167" s="5" t="s">
        <v>230</v>
      </c>
      <c r="F167" s="5">
        <v>84425141.690799996</v>
      </c>
      <c r="G167" s="5">
        <f t="shared" si="32"/>
        <v>-6685343.3799999999</v>
      </c>
      <c r="H167" s="5">
        <v>793273.0048</v>
      </c>
      <c r="I167" s="5">
        <v>1408687.2065999999</v>
      </c>
      <c r="J167" s="5">
        <v>53328581.608199999</v>
      </c>
      <c r="K167" s="6">
        <f t="shared" si="27"/>
        <v>133270340.1304</v>
      </c>
      <c r="L167" s="11"/>
      <c r="M167" s="127"/>
      <c r="N167" s="130"/>
      <c r="O167" s="12">
        <v>9</v>
      </c>
      <c r="P167" s="1" t="s">
        <v>67</v>
      </c>
      <c r="Q167" s="5" t="s">
        <v>606</v>
      </c>
      <c r="R167" s="5">
        <v>84414364.929100007</v>
      </c>
      <c r="S167" s="5">
        <f t="shared" si="34"/>
        <v>-6685343.3799999999</v>
      </c>
      <c r="T167" s="5">
        <v>793171.74450000003</v>
      </c>
      <c r="U167" s="5">
        <v>1408507.3895</v>
      </c>
      <c r="V167" s="5">
        <v>52045527.715999998</v>
      </c>
      <c r="W167" s="6">
        <f t="shared" si="28"/>
        <v>131976228.39910001</v>
      </c>
    </row>
    <row r="168" spans="1:23" ht="24.95" customHeight="1" x14ac:dyDescent="0.2">
      <c r="A168" s="132"/>
      <c r="B168" s="130"/>
      <c r="C168" s="1">
        <v>13</v>
      </c>
      <c r="D168" s="1" t="s">
        <v>49</v>
      </c>
      <c r="E168" s="5" t="s">
        <v>231</v>
      </c>
      <c r="F168" s="5">
        <v>97406949.314300001</v>
      </c>
      <c r="G168" s="5">
        <f t="shared" si="32"/>
        <v>-6685343.3799999999</v>
      </c>
      <c r="H168" s="5">
        <v>915252.2794</v>
      </c>
      <c r="I168" s="5">
        <v>1625296.9268</v>
      </c>
      <c r="J168" s="5">
        <v>64194001.215899996</v>
      </c>
      <c r="K168" s="6">
        <f t="shared" si="27"/>
        <v>157456156.35640001</v>
      </c>
      <c r="L168" s="11"/>
      <c r="M168" s="127"/>
      <c r="N168" s="130"/>
      <c r="O168" s="12">
        <v>10</v>
      </c>
      <c r="P168" s="1" t="s">
        <v>67</v>
      </c>
      <c r="Q168" s="5" t="s">
        <v>607</v>
      </c>
      <c r="R168" s="5">
        <v>92963928.393700004</v>
      </c>
      <c r="S168" s="5">
        <f t="shared" si="34"/>
        <v>-6685343.3799999999</v>
      </c>
      <c r="T168" s="5">
        <v>873504.89839999995</v>
      </c>
      <c r="U168" s="5">
        <v>1551162.2958</v>
      </c>
      <c r="V168" s="5">
        <v>55604134.9432</v>
      </c>
      <c r="W168" s="6">
        <f t="shared" si="28"/>
        <v>144307387.15110001</v>
      </c>
    </row>
    <row r="169" spans="1:23" ht="24.95" customHeight="1" x14ac:dyDescent="0.2">
      <c r="A169" s="132"/>
      <c r="B169" s="130"/>
      <c r="C169" s="1">
        <v>14</v>
      </c>
      <c r="D169" s="1" t="s">
        <v>49</v>
      </c>
      <c r="E169" s="5" t="s">
        <v>232</v>
      </c>
      <c r="F169" s="5">
        <v>86102667.995000005</v>
      </c>
      <c r="G169" s="5">
        <f t="shared" si="32"/>
        <v>-6685343.3799999999</v>
      </c>
      <c r="H169" s="5">
        <v>809035.32759999996</v>
      </c>
      <c r="I169" s="5">
        <v>1436677.8004000001</v>
      </c>
      <c r="J169" s="5">
        <v>49706496.134599999</v>
      </c>
      <c r="K169" s="6">
        <f t="shared" si="27"/>
        <v>131369533.87760001</v>
      </c>
      <c r="L169" s="11"/>
      <c r="M169" s="127"/>
      <c r="N169" s="130"/>
      <c r="O169" s="12">
        <v>11</v>
      </c>
      <c r="P169" s="1" t="s">
        <v>67</v>
      </c>
      <c r="Q169" s="5" t="s">
        <v>608</v>
      </c>
      <c r="R169" s="5">
        <v>90806673.111300007</v>
      </c>
      <c r="S169" s="5">
        <f t="shared" si="34"/>
        <v>-6685343.3799999999</v>
      </c>
      <c r="T169" s="5">
        <v>853234.96050000004</v>
      </c>
      <c r="U169" s="5">
        <v>1515167.1188000001</v>
      </c>
      <c r="V169" s="5">
        <v>50605133.3838</v>
      </c>
      <c r="W169" s="6">
        <f t="shared" si="28"/>
        <v>137094865.19440001</v>
      </c>
    </row>
    <row r="170" spans="1:23" ht="24.95" customHeight="1" x14ac:dyDescent="0.2">
      <c r="A170" s="132"/>
      <c r="B170" s="130"/>
      <c r="C170" s="1">
        <v>15</v>
      </c>
      <c r="D170" s="1" t="s">
        <v>49</v>
      </c>
      <c r="E170" s="5" t="s">
        <v>233</v>
      </c>
      <c r="F170" s="5">
        <v>79238524.574599996</v>
      </c>
      <c r="G170" s="5">
        <f t="shared" si="32"/>
        <v>-6685343.3799999999</v>
      </c>
      <c r="H170" s="5">
        <v>744538.66740000003</v>
      </c>
      <c r="I170" s="5">
        <v>1322145.2</v>
      </c>
      <c r="J170" s="5">
        <v>46213638.503399998</v>
      </c>
      <c r="K170" s="6">
        <f t="shared" si="27"/>
        <v>120833503.5654</v>
      </c>
      <c r="L170" s="11"/>
      <c r="M170" s="127"/>
      <c r="N170" s="130"/>
      <c r="O170" s="12">
        <v>12</v>
      </c>
      <c r="P170" s="1" t="s">
        <v>67</v>
      </c>
      <c r="Q170" s="5" t="s">
        <v>609</v>
      </c>
      <c r="R170" s="5">
        <v>105664536.0442</v>
      </c>
      <c r="S170" s="5">
        <f t="shared" si="34"/>
        <v>-6685343.3799999999</v>
      </c>
      <c r="T170" s="5">
        <v>992841.97019999998</v>
      </c>
      <c r="U170" s="5">
        <v>1763080.0155</v>
      </c>
      <c r="V170" s="5">
        <v>62534501.000200003</v>
      </c>
      <c r="W170" s="6">
        <f t="shared" si="28"/>
        <v>164269615.65009999</v>
      </c>
    </row>
    <row r="171" spans="1:23" ht="24.95" customHeight="1" x14ac:dyDescent="0.2">
      <c r="A171" s="132"/>
      <c r="B171" s="130"/>
      <c r="C171" s="1">
        <v>16</v>
      </c>
      <c r="D171" s="1" t="s">
        <v>49</v>
      </c>
      <c r="E171" s="5" t="s">
        <v>234</v>
      </c>
      <c r="F171" s="5">
        <v>116106617.21610001</v>
      </c>
      <c r="G171" s="5">
        <f t="shared" si="32"/>
        <v>-6685343.3799999999</v>
      </c>
      <c r="H171" s="5">
        <v>1090957.5427000001</v>
      </c>
      <c r="I171" s="5">
        <v>1937312.7838999999</v>
      </c>
      <c r="J171" s="5">
        <v>57662077.711000003</v>
      </c>
      <c r="K171" s="6">
        <f t="shared" si="27"/>
        <v>170111621.87369999</v>
      </c>
      <c r="L171" s="11"/>
      <c r="M171" s="127"/>
      <c r="N171" s="130"/>
      <c r="O171" s="12">
        <v>13</v>
      </c>
      <c r="P171" s="1" t="s">
        <v>67</v>
      </c>
      <c r="Q171" s="5" t="s">
        <v>610</v>
      </c>
      <c r="R171" s="5">
        <v>108239693.1734</v>
      </c>
      <c r="S171" s="5">
        <f t="shared" si="34"/>
        <v>-6685343.3799999999</v>
      </c>
      <c r="T171" s="5">
        <v>1017038.585</v>
      </c>
      <c r="U171" s="5">
        <v>1806048.1507000001</v>
      </c>
      <c r="V171" s="5">
        <v>59155689.031999998</v>
      </c>
      <c r="W171" s="6">
        <f t="shared" si="28"/>
        <v>163533125.56110001</v>
      </c>
    </row>
    <row r="172" spans="1:23" ht="24.95" customHeight="1" x14ac:dyDescent="0.2">
      <c r="A172" s="132"/>
      <c r="B172" s="130"/>
      <c r="C172" s="1">
        <v>17</v>
      </c>
      <c r="D172" s="1" t="s">
        <v>49</v>
      </c>
      <c r="E172" s="5" t="s">
        <v>235</v>
      </c>
      <c r="F172" s="5">
        <v>119659671.7789</v>
      </c>
      <c r="G172" s="5">
        <f t="shared" si="32"/>
        <v>-6685343.3799999999</v>
      </c>
      <c r="H172" s="5">
        <v>1124342.6483</v>
      </c>
      <c r="I172" s="5">
        <v>1996597.76</v>
      </c>
      <c r="J172" s="5">
        <v>63316542.970600002</v>
      </c>
      <c r="K172" s="6">
        <f t="shared" si="27"/>
        <v>179411811.77780002</v>
      </c>
      <c r="L172" s="11"/>
      <c r="M172" s="127"/>
      <c r="N172" s="130"/>
      <c r="O172" s="12">
        <v>14</v>
      </c>
      <c r="P172" s="1" t="s">
        <v>67</v>
      </c>
      <c r="Q172" s="5" t="s">
        <v>611</v>
      </c>
      <c r="R172" s="5">
        <v>119850067.05930001</v>
      </c>
      <c r="S172" s="5">
        <f t="shared" si="34"/>
        <v>-6685343.3799999999</v>
      </c>
      <c r="T172" s="5">
        <v>1126131.6347000001</v>
      </c>
      <c r="U172" s="5">
        <v>1999774.6264</v>
      </c>
      <c r="V172" s="5">
        <v>61280835.520800002</v>
      </c>
      <c r="W172" s="6">
        <f t="shared" si="28"/>
        <v>177571465.4612</v>
      </c>
    </row>
    <row r="173" spans="1:23" ht="24.95" customHeight="1" x14ac:dyDescent="0.2">
      <c r="A173" s="132"/>
      <c r="B173" s="130"/>
      <c r="C173" s="1">
        <v>18</v>
      </c>
      <c r="D173" s="1" t="s">
        <v>49</v>
      </c>
      <c r="E173" s="5" t="s">
        <v>236</v>
      </c>
      <c r="F173" s="5">
        <v>66626563.827399999</v>
      </c>
      <c r="G173" s="5">
        <f t="shared" si="32"/>
        <v>-6685343.3799999999</v>
      </c>
      <c r="H173" s="5">
        <v>626034.53700000001</v>
      </c>
      <c r="I173" s="5">
        <v>1111706.6102</v>
      </c>
      <c r="J173" s="5">
        <v>45699954.841200002</v>
      </c>
      <c r="K173" s="6">
        <f t="shared" si="27"/>
        <v>107378916.4358</v>
      </c>
      <c r="L173" s="11"/>
      <c r="M173" s="127"/>
      <c r="N173" s="130"/>
      <c r="O173" s="12">
        <v>15</v>
      </c>
      <c r="P173" s="1" t="s">
        <v>67</v>
      </c>
      <c r="Q173" s="5" t="s">
        <v>612</v>
      </c>
      <c r="R173" s="5">
        <v>141415627.42559999</v>
      </c>
      <c r="S173" s="5">
        <f t="shared" si="34"/>
        <v>-6685343.3799999999</v>
      </c>
      <c r="T173" s="5">
        <v>1328765.3115000001</v>
      </c>
      <c r="U173" s="5">
        <v>2359609.7226999998</v>
      </c>
      <c r="V173" s="5">
        <v>63144776.7962</v>
      </c>
      <c r="W173" s="6">
        <f t="shared" si="28"/>
        <v>201563435.87600002</v>
      </c>
    </row>
    <row r="174" spans="1:23" ht="24.95" customHeight="1" x14ac:dyDescent="0.2">
      <c r="A174" s="132"/>
      <c r="B174" s="130"/>
      <c r="C174" s="1">
        <v>19</v>
      </c>
      <c r="D174" s="1" t="s">
        <v>49</v>
      </c>
      <c r="E174" s="5" t="s">
        <v>237</v>
      </c>
      <c r="F174" s="5">
        <v>89758940.971599996</v>
      </c>
      <c r="G174" s="5">
        <f t="shared" si="32"/>
        <v>-6685343.3799999999</v>
      </c>
      <c r="H174" s="5">
        <v>843390.29099999997</v>
      </c>
      <c r="I174" s="5">
        <v>1497685.0414</v>
      </c>
      <c r="J174" s="5">
        <v>51320708.489799999</v>
      </c>
      <c r="K174" s="6">
        <f t="shared" si="27"/>
        <v>136735381.4138</v>
      </c>
      <c r="L174" s="11"/>
      <c r="M174" s="127"/>
      <c r="N174" s="130"/>
      <c r="O174" s="12">
        <v>16</v>
      </c>
      <c r="P174" s="1" t="s">
        <v>67</v>
      </c>
      <c r="Q174" s="5" t="s">
        <v>613</v>
      </c>
      <c r="R174" s="5">
        <v>89563071.230599999</v>
      </c>
      <c r="S174" s="5">
        <f t="shared" si="34"/>
        <v>-6685343.3799999999</v>
      </c>
      <c r="T174" s="5">
        <v>841549.86549999996</v>
      </c>
      <c r="U174" s="5">
        <v>1494416.8300999999</v>
      </c>
      <c r="V174" s="5">
        <v>61519805.416199997</v>
      </c>
      <c r="W174" s="6">
        <f t="shared" si="28"/>
        <v>146733499.96240002</v>
      </c>
    </row>
    <row r="175" spans="1:23" ht="24.95" customHeight="1" x14ac:dyDescent="0.2">
      <c r="A175" s="132"/>
      <c r="B175" s="130"/>
      <c r="C175" s="1">
        <v>20</v>
      </c>
      <c r="D175" s="1" t="s">
        <v>49</v>
      </c>
      <c r="E175" s="5" t="s">
        <v>238</v>
      </c>
      <c r="F175" s="5">
        <v>106219979.8237</v>
      </c>
      <c r="G175" s="5">
        <f t="shared" si="32"/>
        <v>-6685343.3799999999</v>
      </c>
      <c r="H175" s="5">
        <v>998061.01450000005</v>
      </c>
      <c r="I175" s="5">
        <v>1772347.9484000001</v>
      </c>
      <c r="J175" s="5">
        <v>55709553.798</v>
      </c>
      <c r="K175" s="6">
        <f t="shared" si="27"/>
        <v>158014599.20460001</v>
      </c>
      <c r="L175" s="11"/>
      <c r="M175" s="127"/>
      <c r="N175" s="130"/>
      <c r="O175" s="12">
        <v>17</v>
      </c>
      <c r="P175" s="1" t="s">
        <v>67</v>
      </c>
      <c r="Q175" s="5" t="s">
        <v>614</v>
      </c>
      <c r="R175" s="5">
        <v>121564036.01809999</v>
      </c>
      <c r="S175" s="5">
        <f t="shared" si="34"/>
        <v>-6685343.3799999999</v>
      </c>
      <c r="T175" s="5">
        <v>1142236.3788999999</v>
      </c>
      <c r="U175" s="5">
        <v>2028373.2890000001</v>
      </c>
      <c r="V175" s="5">
        <v>66720957.0973</v>
      </c>
      <c r="W175" s="6">
        <f t="shared" si="28"/>
        <v>184770259.40330002</v>
      </c>
    </row>
    <row r="176" spans="1:23" ht="24.95" customHeight="1" x14ac:dyDescent="0.2">
      <c r="A176" s="132"/>
      <c r="B176" s="130"/>
      <c r="C176" s="1">
        <v>21</v>
      </c>
      <c r="D176" s="1" t="s">
        <v>49</v>
      </c>
      <c r="E176" s="5" t="s">
        <v>239</v>
      </c>
      <c r="F176" s="5">
        <v>154681672.5851</v>
      </c>
      <c r="G176" s="5">
        <f t="shared" si="32"/>
        <v>-6685343.3799999999</v>
      </c>
      <c r="H176" s="5">
        <v>1453415.3304000001</v>
      </c>
      <c r="I176" s="5">
        <v>2580962.1269999999</v>
      </c>
      <c r="J176" s="5">
        <v>101287293.31900001</v>
      </c>
      <c r="K176" s="6">
        <f t="shared" si="27"/>
        <v>253317999.9815</v>
      </c>
      <c r="L176" s="11"/>
      <c r="M176" s="127"/>
      <c r="N176" s="130"/>
      <c r="O176" s="12">
        <v>18</v>
      </c>
      <c r="P176" s="1" t="s">
        <v>67</v>
      </c>
      <c r="Q176" s="5" t="s">
        <v>615</v>
      </c>
      <c r="R176" s="5">
        <v>82113894.434400007</v>
      </c>
      <c r="S176" s="5">
        <f t="shared" si="34"/>
        <v>-6685343.3799999999</v>
      </c>
      <c r="T176" s="5">
        <v>771556.13210000005</v>
      </c>
      <c r="U176" s="5">
        <v>1370122.5756000001</v>
      </c>
      <c r="V176" s="5">
        <v>49830961.776600003</v>
      </c>
      <c r="W176" s="6">
        <f t="shared" si="28"/>
        <v>127401191.53870001</v>
      </c>
    </row>
    <row r="177" spans="1:23" ht="24.95" customHeight="1" x14ac:dyDescent="0.2">
      <c r="A177" s="132"/>
      <c r="B177" s="130"/>
      <c r="C177" s="1">
        <v>22</v>
      </c>
      <c r="D177" s="1" t="s">
        <v>49</v>
      </c>
      <c r="E177" s="5" t="s">
        <v>240</v>
      </c>
      <c r="F177" s="5">
        <v>96592377.491099998</v>
      </c>
      <c r="G177" s="5">
        <f t="shared" si="32"/>
        <v>-6685343.3799999999</v>
      </c>
      <c r="H177" s="5">
        <v>907598.42390000005</v>
      </c>
      <c r="I177" s="5">
        <v>1611705.2777</v>
      </c>
      <c r="J177" s="5">
        <v>54411178.593199998</v>
      </c>
      <c r="K177" s="6">
        <f t="shared" si="27"/>
        <v>146837516.4059</v>
      </c>
      <c r="L177" s="11"/>
      <c r="M177" s="127"/>
      <c r="N177" s="130"/>
      <c r="O177" s="12">
        <v>19</v>
      </c>
      <c r="P177" s="1" t="s">
        <v>67</v>
      </c>
      <c r="Q177" s="5" t="s">
        <v>616</v>
      </c>
      <c r="R177" s="5">
        <v>94503634.938299999</v>
      </c>
      <c r="S177" s="5">
        <f t="shared" si="34"/>
        <v>-6685343.3799999999</v>
      </c>
      <c r="T177" s="5">
        <v>887972.24329999997</v>
      </c>
      <c r="U177" s="5">
        <v>1576853.2792</v>
      </c>
      <c r="V177" s="5">
        <v>56338378.613899998</v>
      </c>
      <c r="W177" s="6">
        <f t="shared" si="28"/>
        <v>146621495.6947</v>
      </c>
    </row>
    <row r="178" spans="1:23" ht="24.95" customHeight="1" x14ac:dyDescent="0.2">
      <c r="A178" s="132"/>
      <c r="B178" s="130"/>
      <c r="C178" s="1">
        <v>23</v>
      </c>
      <c r="D178" s="1" t="s">
        <v>49</v>
      </c>
      <c r="E178" s="5" t="s">
        <v>241</v>
      </c>
      <c r="F178" s="5">
        <v>89948684.018000007</v>
      </c>
      <c r="G178" s="5">
        <f t="shared" si="32"/>
        <v>-6685343.3799999999</v>
      </c>
      <c r="H178" s="5">
        <v>845173.14890000003</v>
      </c>
      <c r="I178" s="5">
        <v>1500851.0249000001</v>
      </c>
      <c r="J178" s="5">
        <v>52891047.932700001</v>
      </c>
      <c r="K178" s="6">
        <f t="shared" si="27"/>
        <v>138500412.74450001</v>
      </c>
      <c r="L178" s="11"/>
      <c r="M178" s="127"/>
      <c r="N178" s="130"/>
      <c r="O178" s="12">
        <v>20</v>
      </c>
      <c r="P178" s="1" t="s">
        <v>67</v>
      </c>
      <c r="Q178" s="5" t="s">
        <v>617</v>
      </c>
      <c r="R178" s="5">
        <v>108999359.1145</v>
      </c>
      <c r="S178" s="5">
        <f t="shared" si="34"/>
        <v>-6685343.3799999999</v>
      </c>
      <c r="T178" s="5">
        <v>1024176.5355</v>
      </c>
      <c r="U178" s="5">
        <v>1818723.6603000001</v>
      </c>
      <c r="V178" s="5">
        <v>59188683.374700002</v>
      </c>
      <c r="W178" s="6">
        <f t="shared" si="28"/>
        <v>164345599.30500001</v>
      </c>
    </row>
    <row r="179" spans="1:23" ht="24.95" customHeight="1" x14ac:dyDescent="0.2">
      <c r="A179" s="132"/>
      <c r="B179" s="130"/>
      <c r="C179" s="1">
        <v>24</v>
      </c>
      <c r="D179" s="1" t="s">
        <v>49</v>
      </c>
      <c r="E179" s="5" t="s">
        <v>242</v>
      </c>
      <c r="F179" s="5">
        <v>87798443.958000004</v>
      </c>
      <c r="G179" s="5">
        <f t="shared" si="32"/>
        <v>-6685343.3799999999</v>
      </c>
      <c r="H179" s="5">
        <v>824969.12719999999</v>
      </c>
      <c r="I179" s="5">
        <v>1464972.9013</v>
      </c>
      <c r="J179" s="5">
        <v>52077785.202</v>
      </c>
      <c r="K179" s="6">
        <f t="shared" si="27"/>
        <v>135480827.80850002</v>
      </c>
      <c r="L179" s="11"/>
      <c r="M179" s="127"/>
      <c r="N179" s="130"/>
      <c r="O179" s="12">
        <v>21</v>
      </c>
      <c r="P179" s="1" t="s">
        <v>67</v>
      </c>
      <c r="Q179" s="5" t="s">
        <v>618</v>
      </c>
      <c r="R179" s="5">
        <v>102539021.8408</v>
      </c>
      <c r="S179" s="5">
        <f t="shared" si="34"/>
        <v>-6685343.3799999999</v>
      </c>
      <c r="T179" s="5">
        <v>963474.10660000006</v>
      </c>
      <c r="U179" s="5">
        <v>1710928.8223000001</v>
      </c>
      <c r="V179" s="5">
        <v>58486238.5995</v>
      </c>
      <c r="W179" s="6">
        <f t="shared" si="28"/>
        <v>157014319.9892</v>
      </c>
    </row>
    <row r="180" spans="1:23" ht="24.95" customHeight="1" x14ac:dyDescent="0.2">
      <c r="A180" s="132"/>
      <c r="B180" s="130"/>
      <c r="C180" s="1">
        <v>25</v>
      </c>
      <c r="D180" s="1" t="s">
        <v>49</v>
      </c>
      <c r="E180" s="5" t="s">
        <v>243</v>
      </c>
      <c r="F180" s="5">
        <v>100412340.8548</v>
      </c>
      <c r="G180" s="5">
        <f t="shared" si="32"/>
        <v>-6685343.3799999999</v>
      </c>
      <c r="H180" s="5">
        <v>943491.45</v>
      </c>
      <c r="I180" s="5">
        <v>1675443.7969</v>
      </c>
      <c r="J180" s="5">
        <v>67286264.490199998</v>
      </c>
      <c r="K180" s="6">
        <f t="shared" si="27"/>
        <v>163632197.2119</v>
      </c>
      <c r="L180" s="11"/>
      <c r="M180" s="127"/>
      <c r="N180" s="130"/>
      <c r="O180" s="12">
        <v>22</v>
      </c>
      <c r="P180" s="1" t="s">
        <v>67</v>
      </c>
      <c r="Q180" s="5" t="s">
        <v>619</v>
      </c>
      <c r="R180" s="5">
        <v>121216834.6621</v>
      </c>
      <c r="S180" s="5">
        <f t="shared" si="34"/>
        <v>-6685343.3799999999</v>
      </c>
      <c r="T180" s="5">
        <v>1138974.0157999999</v>
      </c>
      <c r="U180" s="5">
        <v>2022580.0134999999</v>
      </c>
      <c r="V180" s="5">
        <v>65581337.2808</v>
      </c>
      <c r="W180" s="6">
        <f t="shared" si="28"/>
        <v>183274382.59220001</v>
      </c>
    </row>
    <row r="181" spans="1:23" ht="24.95" customHeight="1" x14ac:dyDescent="0.2">
      <c r="A181" s="132"/>
      <c r="B181" s="130"/>
      <c r="C181" s="1">
        <v>26</v>
      </c>
      <c r="D181" s="1" t="s">
        <v>49</v>
      </c>
      <c r="E181" s="5" t="s">
        <v>244</v>
      </c>
      <c r="F181" s="5">
        <v>87283330.272300005</v>
      </c>
      <c r="G181" s="5">
        <f t="shared" si="32"/>
        <v>-6685343.3799999999</v>
      </c>
      <c r="H181" s="5">
        <v>820129.03130000003</v>
      </c>
      <c r="I181" s="5">
        <v>1456377.9017</v>
      </c>
      <c r="J181" s="5">
        <v>50876121.675800003</v>
      </c>
      <c r="K181" s="6">
        <f t="shared" si="27"/>
        <v>133750615.5011</v>
      </c>
      <c r="L181" s="11"/>
      <c r="M181" s="127"/>
      <c r="N181" s="130"/>
      <c r="O181" s="12">
        <v>23</v>
      </c>
      <c r="P181" s="1" t="s">
        <v>67</v>
      </c>
      <c r="Q181" s="5" t="s">
        <v>620</v>
      </c>
      <c r="R181" s="5">
        <v>88648915.0211</v>
      </c>
      <c r="S181" s="5">
        <f t="shared" si="34"/>
        <v>-6685343.3799999999</v>
      </c>
      <c r="T181" s="5">
        <v>832960.29810000001</v>
      </c>
      <c r="U181" s="5">
        <v>1479163.5521</v>
      </c>
      <c r="V181" s="5">
        <v>63330788.380599998</v>
      </c>
      <c r="W181" s="6">
        <f t="shared" si="28"/>
        <v>147606483.87189999</v>
      </c>
    </row>
    <row r="182" spans="1:23" ht="24.95" customHeight="1" x14ac:dyDescent="0.2">
      <c r="A182" s="132"/>
      <c r="B182" s="131"/>
      <c r="C182" s="1">
        <v>27</v>
      </c>
      <c r="D182" s="1" t="s">
        <v>49</v>
      </c>
      <c r="E182" s="5" t="s">
        <v>245</v>
      </c>
      <c r="F182" s="5">
        <v>84653117.761800006</v>
      </c>
      <c r="G182" s="5">
        <f>-6685343.38</f>
        <v>-6685343.3799999999</v>
      </c>
      <c r="H182" s="5">
        <v>795415.10679999995</v>
      </c>
      <c r="I182" s="5">
        <v>1412491.1324</v>
      </c>
      <c r="J182" s="5">
        <v>51177135.281000003</v>
      </c>
      <c r="K182" s="6">
        <f t="shared" si="27"/>
        <v>131352815.90200002</v>
      </c>
      <c r="L182" s="11"/>
      <c r="M182" s="127"/>
      <c r="N182" s="130"/>
      <c r="O182" s="12">
        <v>24</v>
      </c>
      <c r="P182" s="1" t="s">
        <v>67</v>
      </c>
      <c r="Q182" s="5" t="s">
        <v>621</v>
      </c>
      <c r="R182" s="5">
        <v>72146145.817599997</v>
      </c>
      <c r="S182" s="5">
        <f t="shared" si="34"/>
        <v>-6685343.3799999999</v>
      </c>
      <c r="T182" s="5">
        <v>677897.46909999999</v>
      </c>
      <c r="U182" s="5">
        <v>1203804.3477</v>
      </c>
      <c r="V182" s="5">
        <v>47427276.090000004</v>
      </c>
      <c r="W182" s="6">
        <f t="shared" si="28"/>
        <v>114769780.3444</v>
      </c>
    </row>
    <row r="183" spans="1:23" ht="24.95" customHeight="1" x14ac:dyDescent="0.2">
      <c r="A183" s="1"/>
      <c r="B183" s="123" t="s">
        <v>836</v>
      </c>
      <c r="C183" s="124"/>
      <c r="D183" s="125"/>
      <c r="E183" s="14"/>
      <c r="F183" s="14">
        <f>SUM(F156:F182)</f>
        <v>2615274659.0742006</v>
      </c>
      <c r="G183" s="14">
        <f t="shared" ref="G183:K183" si="35">SUM(G156:G182)</f>
        <v>-180504271.25999993</v>
      </c>
      <c r="H183" s="14">
        <f t="shared" si="35"/>
        <v>24573565.950700004</v>
      </c>
      <c r="I183" s="14">
        <f t="shared" si="35"/>
        <v>43637521.718099982</v>
      </c>
      <c r="J183" s="14">
        <f t="shared" si="35"/>
        <v>1547786515.4051998</v>
      </c>
      <c r="K183" s="14">
        <f t="shared" si="35"/>
        <v>4050767990.8882008</v>
      </c>
      <c r="L183" s="11"/>
      <c r="M183" s="128"/>
      <c r="N183" s="131"/>
      <c r="O183" s="12">
        <v>25</v>
      </c>
      <c r="P183" s="1" t="s">
        <v>67</v>
      </c>
      <c r="Q183" s="5" t="s">
        <v>622</v>
      </c>
      <c r="R183" s="5">
        <v>80420637.507100001</v>
      </c>
      <c r="S183" s="5">
        <f t="shared" si="34"/>
        <v>-6685343.3799999999</v>
      </c>
      <c r="T183" s="5">
        <v>755646.00170000002</v>
      </c>
      <c r="U183" s="5">
        <v>1341869.5064000001</v>
      </c>
      <c r="V183" s="5">
        <v>47216757.837899998</v>
      </c>
      <c r="W183" s="6">
        <f t="shared" si="28"/>
        <v>123049567.47310001</v>
      </c>
    </row>
    <row r="184" spans="1:23" ht="24.95" customHeight="1" x14ac:dyDescent="0.2">
      <c r="A184" s="132">
        <v>9</v>
      </c>
      <c r="B184" s="129">
        <v>9</v>
      </c>
      <c r="C184" s="1">
        <v>1</v>
      </c>
      <c r="D184" s="1" t="s">
        <v>50</v>
      </c>
      <c r="E184" s="5" t="s">
        <v>246</v>
      </c>
      <c r="F184" s="5">
        <v>89743548.061399996</v>
      </c>
      <c r="G184" s="5">
        <f t="shared" ref="G184:G200" si="36">-6685343.38</f>
        <v>-6685343.3799999999</v>
      </c>
      <c r="H184" s="5">
        <v>843245.65650000004</v>
      </c>
      <c r="I184" s="5">
        <v>1497428.2009000001</v>
      </c>
      <c r="J184" s="5">
        <v>56186993.203400001</v>
      </c>
      <c r="K184" s="6">
        <f t="shared" si="27"/>
        <v>141585871.74220002</v>
      </c>
      <c r="L184" s="11"/>
      <c r="M184" s="18"/>
      <c r="N184" s="123" t="s">
        <v>854</v>
      </c>
      <c r="O184" s="124"/>
      <c r="P184" s="125"/>
      <c r="Q184" s="14"/>
      <c r="R184" s="14">
        <f>SUM(R159:R183)</f>
        <v>2456825322.0802002</v>
      </c>
      <c r="S184" s="14">
        <f t="shared" ref="S184:W184" si="37">SUM(S159:S183)</f>
        <v>-167133584.49999994</v>
      </c>
      <c r="T184" s="14">
        <f t="shared" si="37"/>
        <v>23084749.003899999</v>
      </c>
      <c r="U184" s="14">
        <f t="shared" si="37"/>
        <v>40993693.713199995</v>
      </c>
      <c r="V184" s="14">
        <f t="shared" si="37"/>
        <v>1408232210.8353999</v>
      </c>
      <c r="W184" s="14">
        <f t="shared" si="37"/>
        <v>3762002391.1327</v>
      </c>
    </row>
    <row r="185" spans="1:23" ht="24.95" customHeight="1" x14ac:dyDescent="0.2">
      <c r="A185" s="132"/>
      <c r="B185" s="130"/>
      <c r="C185" s="1">
        <v>2</v>
      </c>
      <c r="D185" s="1" t="s">
        <v>50</v>
      </c>
      <c r="E185" s="5" t="s">
        <v>247</v>
      </c>
      <c r="F185" s="5">
        <v>112806551.1946</v>
      </c>
      <c r="G185" s="5">
        <f t="shared" si="36"/>
        <v>-6685343.3799999999</v>
      </c>
      <c r="H185" s="5">
        <v>1059949.5604999999</v>
      </c>
      <c r="I185" s="5">
        <v>1882249.0826000001</v>
      </c>
      <c r="J185" s="5">
        <v>56942874.468500003</v>
      </c>
      <c r="K185" s="6">
        <f t="shared" si="27"/>
        <v>166006280.9262</v>
      </c>
      <c r="L185" s="11"/>
      <c r="M185" s="126">
        <v>27</v>
      </c>
      <c r="N185" s="129">
        <v>27</v>
      </c>
      <c r="O185" s="12">
        <v>1</v>
      </c>
      <c r="P185" s="1" t="s">
        <v>68</v>
      </c>
      <c r="Q185" s="5" t="s">
        <v>623</v>
      </c>
      <c r="R185" s="5">
        <v>90289435.906900004</v>
      </c>
      <c r="S185" s="5">
        <f t="shared" ref="S185:S203" si="38">-6685343.38</f>
        <v>-6685343.3799999999</v>
      </c>
      <c r="T185" s="5">
        <v>848374.91170000006</v>
      </c>
      <c r="U185" s="5">
        <v>1506536.6869000001</v>
      </c>
      <c r="V185" s="5">
        <v>65350098.419399999</v>
      </c>
      <c r="W185" s="6">
        <f t="shared" si="28"/>
        <v>151309102.5449</v>
      </c>
    </row>
    <row r="186" spans="1:23" ht="24.95" customHeight="1" x14ac:dyDescent="0.2">
      <c r="A186" s="132"/>
      <c r="B186" s="130"/>
      <c r="C186" s="1">
        <v>3</v>
      </c>
      <c r="D186" s="1" t="s">
        <v>50</v>
      </c>
      <c r="E186" s="5" t="s">
        <v>248</v>
      </c>
      <c r="F186" s="5">
        <v>107989087.5874</v>
      </c>
      <c r="G186" s="5">
        <f t="shared" si="36"/>
        <v>-6685343.3799999999</v>
      </c>
      <c r="H186" s="5">
        <v>1014683.8523</v>
      </c>
      <c r="I186" s="5">
        <v>1801866.6370999999</v>
      </c>
      <c r="J186" s="5">
        <v>71320517.952099994</v>
      </c>
      <c r="K186" s="6">
        <f t="shared" si="27"/>
        <v>175440812.6489</v>
      </c>
      <c r="L186" s="11"/>
      <c r="M186" s="127"/>
      <c r="N186" s="130"/>
      <c r="O186" s="12">
        <v>2</v>
      </c>
      <c r="P186" s="1" t="s">
        <v>68</v>
      </c>
      <c r="Q186" s="5" t="s">
        <v>624</v>
      </c>
      <c r="R186" s="5">
        <v>93210027.302499995</v>
      </c>
      <c r="S186" s="5">
        <f t="shared" si="38"/>
        <v>-6685343.3799999999</v>
      </c>
      <c r="T186" s="5">
        <v>875817.28570000001</v>
      </c>
      <c r="U186" s="5">
        <v>1555268.6126999999</v>
      </c>
      <c r="V186" s="5">
        <v>71201692.922399998</v>
      </c>
      <c r="W186" s="6">
        <f t="shared" si="28"/>
        <v>160157462.74329999</v>
      </c>
    </row>
    <row r="187" spans="1:23" ht="24.95" customHeight="1" x14ac:dyDescent="0.2">
      <c r="A187" s="132"/>
      <c r="B187" s="130"/>
      <c r="C187" s="1">
        <v>4</v>
      </c>
      <c r="D187" s="1" t="s">
        <v>50</v>
      </c>
      <c r="E187" s="5" t="s">
        <v>249</v>
      </c>
      <c r="F187" s="5">
        <v>69676450.283600003</v>
      </c>
      <c r="G187" s="5">
        <f t="shared" si="36"/>
        <v>-6685343.3799999999</v>
      </c>
      <c r="H187" s="5">
        <v>654691.78940000001</v>
      </c>
      <c r="I187" s="5">
        <v>1162595.9062999999</v>
      </c>
      <c r="J187" s="5">
        <v>42748134.406599998</v>
      </c>
      <c r="K187" s="6">
        <f t="shared" si="27"/>
        <v>107556529.0059</v>
      </c>
      <c r="L187" s="11"/>
      <c r="M187" s="127"/>
      <c r="N187" s="130"/>
      <c r="O187" s="12">
        <v>3</v>
      </c>
      <c r="P187" s="1" t="s">
        <v>68</v>
      </c>
      <c r="Q187" s="5" t="s">
        <v>625</v>
      </c>
      <c r="R187" s="5">
        <v>143266897.63690001</v>
      </c>
      <c r="S187" s="5">
        <f t="shared" si="38"/>
        <v>-6685343.3799999999</v>
      </c>
      <c r="T187" s="5">
        <v>1346160.1616</v>
      </c>
      <c r="U187" s="5">
        <v>2390499.3440999999</v>
      </c>
      <c r="V187" s="5">
        <v>104230344.9982</v>
      </c>
      <c r="W187" s="6">
        <f t="shared" si="28"/>
        <v>244548558.7608</v>
      </c>
    </row>
    <row r="188" spans="1:23" ht="24.95" customHeight="1" x14ac:dyDescent="0.2">
      <c r="A188" s="132"/>
      <c r="B188" s="130"/>
      <c r="C188" s="1">
        <v>5</v>
      </c>
      <c r="D188" s="1" t="s">
        <v>50</v>
      </c>
      <c r="E188" s="5" t="s">
        <v>250</v>
      </c>
      <c r="F188" s="5">
        <v>83233508.201100007</v>
      </c>
      <c r="G188" s="5">
        <f t="shared" si="36"/>
        <v>-6685343.3799999999</v>
      </c>
      <c r="H188" s="5">
        <v>782076.21369999996</v>
      </c>
      <c r="I188" s="5">
        <v>1388804.0437</v>
      </c>
      <c r="J188" s="5">
        <v>51527140.014899999</v>
      </c>
      <c r="K188" s="6">
        <f t="shared" si="27"/>
        <v>130246185.0934</v>
      </c>
      <c r="L188" s="11"/>
      <c r="M188" s="127"/>
      <c r="N188" s="130"/>
      <c r="O188" s="12">
        <v>4</v>
      </c>
      <c r="P188" s="1" t="s">
        <v>68</v>
      </c>
      <c r="Q188" s="5" t="s">
        <v>626</v>
      </c>
      <c r="R188" s="5">
        <v>94199187.891599998</v>
      </c>
      <c r="S188" s="5">
        <f t="shared" si="38"/>
        <v>-6685343.3799999999</v>
      </c>
      <c r="T188" s="5">
        <v>885111.60699999996</v>
      </c>
      <c r="U188" s="5">
        <v>1571773.3865</v>
      </c>
      <c r="V188" s="5">
        <v>63018617.743699998</v>
      </c>
      <c r="W188" s="6">
        <f t="shared" si="28"/>
        <v>152989347.24879998</v>
      </c>
    </row>
    <row r="189" spans="1:23" ht="24.95" customHeight="1" x14ac:dyDescent="0.2">
      <c r="A189" s="132"/>
      <c r="B189" s="130"/>
      <c r="C189" s="1">
        <v>6</v>
      </c>
      <c r="D189" s="1" t="s">
        <v>50</v>
      </c>
      <c r="E189" s="5" t="s">
        <v>251</v>
      </c>
      <c r="F189" s="5">
        <v>95753977.434900001</v>
      </c>
      <c r="G189" s="5">
        <f t="shared" si="36"/>
        <v>-6685343.3799999999</v>
      </c>
      <c r="H189" s="5">
        <v>899720.67420000001</v>
      </c>
      <c r="I189" s="5">
        <v>1597716.0393000001</v>
      </c>
      <c r="J189" s="5">
        <v>59101613.023599997</v>
      </c>
      <c r="K189" s="6">
        <f t="shared" si="27"/>
        <v>150667683.792</v>
      </c>
      <c r="L189" s="11"/>
      <c r="M189" s="127"/>
      <c r="N189" s="130"/>
      <c r="O189" s="12">
        <v>5</v>
      </c>
      <c r="P189" s="1" t="s">
        <v>68</v>
      </c>
      <c r="Q189" s="5" t="s">
        <v>627</v>
      </c>
      <c r="R189" s="5">
        <v>84419302.371199995</v>
      </c>
      <c r="S189" s="5">
        <f t="shared" si="38"/>
        <v>-6685343.3799999999</v>
      </c>
      <c r="T189" s="5">
        <v>793218.13760000002</v>
      </c>
      <c r="U189" s="5">
        <v>1408589.7738999999</v>
      </c>
      <c r="V189" s="5">
        <v>61467405.456</v>
      </c>
      <c r="W189" s="6">
        <f t="shared" si="28"/>
        <v>141403172.35870001</v>
      </c>
    </row>
    <row r="190" spans="1:23" ht="24.95" customHeight="1" x14ac:dyDescent="0.2">
      <c r="A190" s="132"/>
      <c r="B190" s="130"/>
      <c r="C190" s="1">
        <v>7</v>
      </c>
      <c r="D190" s="1" t="s">
        <v>50</v>
      </c>
      <c r="E190" s="5" t="s">
        <v>252</v>
      </c>
      <c r="F190" s="5">
        <v>109776885.98029999</v>
      </c>
      <c r="G190" s="5">
        <f t="shared" si="36"/>
        <v>-6685343.3799999999</v>
      </c>
      <c r="H190" s="5">
        <v>1031482.3103</v>
      </c>
      <c r="I190" s="5">
        <v>1831697.1908</v>
      </c>
      <c r="J190" s="5">
        <v>61128852.386699997</v>
      </c>
      <c r="K190" s="6">
        <f t="shared" si="27"/>
        <v>167083574.48809999</v>
      </c>
      <c r="L190" s="11"/>
      <c r="M190" s="127"/>
      <c r="N190" s="130"/>
      <c r="O190" s="12">
        <v>6</v>
      </c>
      <c r="P190" s="1" t="s">
        <v>68</v>
      </c>
      <c r="Q190" s="5" t="s">
        <v>628</v>
      </c>
      <c r="R190" s="5">
        <v>64215635.177100003</v>
      </c>
      <c r="S190" s="5">
        <f t="shared" si="38"/>
        <v>-6685343.3799999999</v>
      </c>
      <c r="T190" s="5">
        <v>603381.04090000002</v>
      </c>
      <c r="U190" s="5">
        <v>1071478.7316999999</v>
      </c>
      <c r="V190" s="5">
        <v>47875888.051700003</v>
      </c>
      <c r="W190" s="6">
        <f t="shared" si="28"/>
        <v>107081039.6214</v>
      </c>
    </row>
    <row r="191" spans="1:23" ht="24.95" customHeight="1" x14ac:dyDescent="0.2">
      <c r="A191" s="132"/>
      <c r="B191" s="130"/>
      <c r="C191" s="1">
        <v>8</v>
      </c>
      <c r="D191" s="1" t="s">
        <v>50</v>
      </c>
      <c r="E191" s="5" t="s">
        <v>253</v>
      </c>
      <c r="F191" s="5">
        <v>86960192.755500004</v>
      </c>
      <c r="G191" s="5">
        <f t="shared" si="36"/>
        <v>-6685343.3799999999</v>
      </c>
      <c r="H191" s="5">
        <v>817092.77619999996</v>
      </c>
      <c r="I191" s="5">
        <v>1450986.1466000001</v>
      </c>
      <c r="J191" s="5">
        <v>60322045.070900001</v>
      </c>
      <c r="K191" s="6">
        <f t="shared" si="27"/>
        <v>142864973.36919999</v>
      </c>
      <c r="L191" s="11"/>
      <c r="M191" s="127"/>
      <c r="N191" s="130"/>
      <c r="O191" s="12">
        <v>7</v>
      </c>
      <c r="P191" s="1" t="s">
        <v>68</v>
      </c>
      <c r="Q191" s="5" t="s">
        <v>810</v>
      </c>
      <c r="R191" s="5">
        <v>62557376.3574</v>
      </c>
      <c r="S191" s="5">
        <f t="shared" si="38"/>
        <v>-6685343.3799999999</v>
      </c>
      <c r="T191" s="5">
        <v>587799.75870000001</v>
      </c>
      <c r="U191" s="5">
        <v>1043809.6282</v>
      </c>
      <c r="V191" s="5">
        <v>48444323.195600003</v>
      </c>
      <c r="W191" s="6">
        <f t="shared" si="28"/>
        <v>105947965.5599</v>
      </c>
    </row>
    <row r="192" spans="1:23" ht="24.95" customHeight="1" x14ac:dyDescent="0.2">
      <c r="A192" s="132"/>
      <c r="B192" s="130"/>
      <c r="C192" s="1">
        <v>9</v>
      </c>
      <c r="D192" s="1" t="s">
        <v>50</v>
      </c>
      <c r="E192" s="5" t="s">
        <v>254</v>
      </c>
      <c r="F192" s="5">
        <v>92688846.741400003</v>
      </c>
      <c r="G192" s="5">
        <f t="shared" si="36"/>
        <v>-6685343.3799999999</v>
      </c>
      <c r="H192" s="5">
        <v>870920.18440000003</v>
      </c>
      <c r="I192" s="5">
        <v>1546572.3833999999</v>
      </c>
      <c r="J192" s="5">
        <v>61785033.3552</v>
      </c>
      <c r="K192" s="6">
        <f t="shared" si="27"/>
        <v>150206029.28440002</v>
      </c>
      <c r="L192" s="11"/>
      <c r="M192" s="127"/>
      <c r="N192" s="130"/>
      <c r="O192" s="12">
        <v>8</v>
      </c>
      <c r="P192" s="1" t="s">
        <v>68</v>
      </c>
      <c r="Q192" s="5" t="s">
        <v>629</v>
      </c>
      <c r="R192" s="5">
        <v>140469937.5034</v>
      </c>
      <c r="S192" s="5">
        <f t="shared" si="38"/>
        <v>-6685343.3799999999</v>
      </c>
      <c r="T192" s="5">
        <v>1319879.4480000001</v>
      </c>
      <c r="U192" s="5">
        <v>2343830.2845999999</v>
      </c>
      <c r="V192" s="5">
        <v>104023771.7219</v>
      </c>
      <c r="W192" s="6">
        <f t="shared" si="28"/>
        <v>241472075.57789999</v>
      </c>
    </row>
    <row r="193" spans="1:23" ht="24.95" customHeight="1" x14ac:dyDescent="0.2">
      <c r="A193" s="132"/>
      <c r="B193" s="130"/>
      <c r="C193" s="1">
        <v>10</v>
      </c>
      <c r="D193" s="1" t="s">
        <v>50</v>
      </c>
      <c r="E193" s="5" t="s">
        <v>255</v>
      </c>
      <c r="F193" s="5">
        <v>72578979.209099993</v>
      </c>
      <c r="G193" s="5">
        <f t="shared" si="36"/>
        <v>-6685343.3799999999</v>
      </c>
      <c r="H193" s="5">
        <v>681964.44530000002</v>
      </c>
      <c r="I193" s="5">
        <v>1211026.4482</v>
      </c>
      <c r="J193" s="5">
        <v>48463687.018200003</v>
      </c>
      <c r="K193" s="6">
        <f t="shared" si="27"/>
        <v>116250313.74079999</v>
      </c>
      <c r="L193" s="11"/>
      <c r="M193" s="127"/>
      <c r="N193" s="130"/>
      <c r="O193" s="12">
        <v>9</v>
      </c>
      <c r="P193" s="1" t="s">
        <v>68</v>
      </c>
      <c r="Q193" s="5" t="s">
        <v>630</v>
      </c>
      <c r="R193" s="5">
        <v>83597079.958499998</v>
      </c>
      <c r="S193" s="5">
        <f t="shared" si="38"/>
        <v>-6685343.3799999999</v>
      </c>
      <c r="T193" s="5">
        <v>785492.39580000006</v>
      </c>
      <c r="U193" s="5">
        <v>1394870.4698000001</v>
      </c>
      <c r="V193" s="5">
        <v>54455629.444700003</v>
      </c>
      <c r="W193" s="6">
        <f t="shared" si="28"/>
        <v>133547728.8888</v>
      </c>
    </row>
    <row r="194" spans="1:23" ht="24.95" customHeight="1" x14ac:dyDescent="0.2">
      <c r="A194" s="132"/>
      <c r="B194" s="130"/>
      <c r="C194" s="1">
        <v>11</v>
      </c>
      <c r="D194" s="1" t="s">
        <v>50</v>
      </c>
      <c r="E194" s="5" t="s">
        <v>256</v>
      </c>
      <c r="F194" s="5">
        <v>99032993.732899994</v>
      </c>
      <c r="G194" s="5">
        <f t="shared" si="36"/>
        <v>-6685343.3799999999</v>
      </c>
      <c r="H194" s="5">
        <v>930530.86959999998</v>
      </c>
      <c r="I194" s="5">
        <v>1652428.5126</v>
      </c>
      <c r="J194" s="5">
        <v>58288708.927100003</v>
      </c>
      <c r="K194" s="6">
        <f t="shared" si="27"/>
        <v>153219318.6622</v>
      </c>
      <c r="L194" s="11"/>
      <c r="M194" s="127"/>
      <c r="N194" s="130"/>
      <c r="O194" s="12">
        <v>10</v>
      </c>
      <c r="P194" s="1" t="s">
        <v>68</v>
      </c>
      <c r="Q194" s="5" t="s">
        <v>631</v>
      </c>
      <c r="R194" s="5">
        <v>104446377.1944</v>
      </c>
      <c r="S194" s="5">
        <f t="shared" si="38"/>
        <v>-6685343.3799999999</v>
      </c>
      <c r="T194" s="5">
        <v>981395.9423</v>
      </c>
      <c r="U194" s="5">
        <v>1742754.26</v>
      </c>
      <c r="V194" s="5">
        <v>75273146.998799995</v>
      </c>
      <c r="W194" s="6">
        <f t="shared" si="28"/>
        <v>175758331.01550001</v>
      </c>
    </row>
    <row r="195" spans="1:23" ht="24.95" customHeight="1" x14ac:dyDescent="0.2">
      <c r="A195" s="132"/>
      <c r="B195" s="130"/>
      <c r="C195" s="1">
        <v>12</v>
      </c>
      <c r="D195" s="1" t="s">
        <v>50</v>
      </c>
      <c r="E195" s="5" t="s">
        <v>257</v>
      </c>
      <c r="F195" s="5">
        <v>85463475.003199995</v>
      </c>
      <c r="G195" s="5">
        <f t="shared" si="36"/>
        <v>-6685343.3799999999</v>
      </c>
      <c r="H195" s="5">
        <v>803029.36140000005</v>
      </c>
      <c r="I195" s="5">
        <v>1426012.4586</v>
      </c>
      <c r="J195" s="5">
        <v>52065330.344700001</v>
      </c>
      <c r="K195" s="6">
        <f t="shared" si="27"/>
        <v>133072503.7879</v>
      </c>
      <c r="L195" s="11"/>
      <c r="M195" s="127"/>
      <c r="N195" s="130"/>
      <c r="O195" s="12">
        <v>11</v>
      </c>
      <c r="P195" s="1" t="s">
        <v>68</v>
      </c>
      <c r="Q195" s="5" t="s">
        <v>632</v>
      </c>
      <c r="R195" s="5">
        <v>80580425.712099999</v>
      </c>
      <c r="S195" s="5">
        <f t="shared" si="38"/>
        <v>-6685343.3799999999</v>
      </c>
      <c r="T195" s="5">
        <v>757147.39890000003</v>
      </c>
      <c r="U195" s="5">
        <v>1344535.6742</v>
      </c>
      <c r="V195" s="5">
        <v>59695991.793899998</v>
      </c>
      <c r="W195" s="6">
        <f t="shared" si="28"/>
        <v>135692757.19910002</v>
      </c>
    </row>
    <row r="196" spans="1:23" ht="24.95" customHeight="1" x14ac:dyDescent="0.2">
      <c r="A196" s="132"/>
      <c r="B196" s="130"/>
      <c r="C196" s="1">
        <v>13</v>
      </c>
      <c r="D196" s="1" t="s">
        <v>50</v>
      </c>
      <c r="E196" s="5" t="s">
        <v>258</v>
      </c>
      <c r="F196" s="5">
        <v>94193662.868699998</v>
      </c>
      <c r="G196" s="5">
        <f t="shared" si="36"/>
        <v>-6685343.3799999999</v>
      </c>
      <c r="H196" s="5">
        <v>885059.69290000002</v>
      </c>
      <c r="I196" s="5">
        <v>1571681.1980000001</v>
      </c>
      <c r="J196" s="5">
        <v>59491448.355800003</v>
      </c>
      <c r="K196" s="6">
        <f t="shared" si="27"/>
        <v>149456508.73540002</v>
      </c>
      <c r="L196" s="11"/>
      <c r="M196" s="127"/>
      <c r="N196" s="130"/>
      <c r="O196" s="12">
        <v>12</v>
      </c>
      <c r="P196" s="1" t="s">
        <v>68</v>
      </c>
      <c r="Q196" s="5" t="s">
        <v>633</v>
      </c>
      <c r="R196" s="5">
        <v>72800889.799700007</v>
      </c>
      <c r="S196" s="5">
        <f t="shared" si="38"/>
        <v>-6685343.3799999999</v>
      </c>
      <c r="T196" s="5">
        <v>684049.55500000005</v>
      </c>
      <c r="U196" s="5">
        <v>1214729.1676</v>
      </c>
      <c r="V196" s="5">
        <v>55476421.8094</v>
      </c>
      <c r="W196" s="6">
        <f t="shared" si="28"/>
        <v>123490746.9517</v>
      </c>
    </row>
    <row r="197" spans="1:23" ht="24.95" customHeight="1" x14ac:dyDescent="0.2">
      <c r="A197" s="132"/>
      <c r="B197" s="130"/>
      <c r="C197" s="1">
        <v>14</v>
      </c>
      <c r="D197" s="1" t="s">
        <v>50</v>
      </c>
      <c r="E197" s="5" t="s">
        <v>259</v>
      </c>
      <c r="F197" s="5">
        <v>89176571.046700001</v>
      </c>
      <c r="G197" s="5">
        <f t="shared" si="36"/>
        <v>-6685343.3799999999</v>
      </c>
      <c r="H197" s="5">
        <v>837918.24399999995</v>
      </c>
      <c r="I197" s="5">
        <v>1487967.8287</v>
      </c>
      <c r="J197" s="5">
        <v>58016505.5995</v>
      </c>
      <c r="K197" s="6">
        <f t="shared" si="27"/>
        <v>142833619.33890003</v>
      </c>
      <c r="L197" s="11"/>
      <c r="M197" s="127"/>
      <c r="N197" s="130"/>
      <c r="O197" s="12">
        <v>13</v>
      </c>
      <c r="P197" s="1" t="s">
        <v>68</v>
      </c>
      <c r="Q197" s="5" t="s">
        <v>870</v>
      </c>
      <c r="R197" s="5">
        <v>65648783.304899998</v>
      </c>
      <c r="S197" s="5">
        <f t="shared" si="38"/>
        <v>-6685343.3799999999</v>
      </c>
      <c r="T197" s="5">
        <v>616847.14469999995</v>
      </c>
      <c r="U197" s="5">
        <v>1095391.7201</v>
      </c>
      <c r="V197" s="5">
        <v>49367567.068800002</v>
      </c>
      <c r="W197" s="6">
        <f t="shared" si="28"/>
        <v>110043245.8585</v>
      </c>
    </row>
    <row r="198" spans="1:23" ht="24.95" customHeight="1" x14ac:dyDescent="0.2">
      <c r="A198" s="132"/>
      <c r="B198" s="130"/>
      <c r="C198" s="1">
        <v>15</v>
      </c>
      <c r="D198" s="1" t="s">
        <v>50</v>
      </c>
      <c r="E198" s="5" t="s">
        <v>260</v>
      </c>
      <c r="F198" s="5">
        <v>101152556.06739999</v>
      </c>
      <c r="G198" s="5">
        <f t="shared" si="36"/>
        <v>-6685343.3799999999</v>
      </c>
      <c r="H198" s="5">
        <v>950446.63820000004</v>
      </c>
      <c r="I198" s="5">
        <v>1687794.7586999999</v>
      </c>
      <c r="J198" s="5">
        <v>61882342.757299997</v>
      </c>
      <c r="K198" s="6">
        <f t="shared" si="27"/>
        <v>158987796.8416</v>
      </c>
      <c r="L198" s="11"/>
      <c r="M198" s="127"/>
      <c r="N198" s="130"/>
      <c r="O198" s="12">
        <v>14</v>
      </c>
      <c r="P198" s="1" t="s">
        <v>68</v>
      </c>
      <c r="Q198" s="5" t="s">
        <v>634</v>
      </c>
      <c r="R198" s="5">
        <v>75471613.427599996</v>
      </c>
      <c r="S198" s="5">
        <f t="shared" si="38"/>
        <v>-6685343.3799999999</v>
      </c>
      <c r="T198" s="5">
        <v>709144.12890000001</v>
      </c>
      <c r="U198" s="5">
        <v>1259291.8907000001</v>
      </c>
      <c r="V198" s="5">
        <v>51110887.721600004</v>
      </c>
      <c r="W198" s="6">
        <f t="shared" si="28"/>
        <v>121865593.7888</v>
      </c>
    </row>
    <row r="199" spans="1:23" ht="24.95" customHeight="1" x14ac:dyDescent="0.2">
      <c r="A199" s="132"/>
      <c r="B199" s="130"/>
      <c r="C199" s="1">
        <v>16</v>
      </c>
      <c r="D199" s="1" t="s">
        <v>50</v>
      </c>
      <c r="E199" s="5" t="s">
        <v>261</v>
      </c>
      <c r="F199" s="5">
        <v>95066050.055399999</v>
      </c>
      <c r="G199" s="5">
        <f t="shared" si="36"/>
        <v>-6685343.3799999999</v>
      </c>
      <c r="H199" s="5">
        <v>893256.79139999999</v>
      </c>
      <c r="I199" s="5">
        <v>1586237.5331999999</v>
      </c>
      <c r="J199" s="5">
        <v>59426535.572800003</v>
      </c>
      <c r="K199" s="6">
        <f t="shared" si="27"/>
        <v>150286736.57280001</v>
      </c>
      <c r="L199" s="11"/>
      <c r="M199" s="127"/>
      <c r="N199" s="130"/>
      <c r="O199" s="12">
        <v>15</v>
      </c>
      <c r="P199" s="1" t="s">
        <v>68</v>
      </c>
      <c r="Q199" s="5" t="s">
        <v>635</v>
      </c>
      <c r="R199" s="5">
        <v>79050336.836500004</v>
      </c>
      <c r="S199" s="5">
        <f t="shared" si="38"/>
        <v>-6685343.3799999999</v>
      </c>
      <c r="T199" s="5">
        <v>742770.42330000002</v>
      </c>
      <c r="U199" s="5">
        <v>1319005.1677999999</v>
      </c>
      <c r="V199" s="5">
        <v>59264913.533299997</v>
      </c>
      <c r="W199" s="6">
        <f t="shared" si="28"/>
        <v>133691682.5809</v>
      </c>
    </row>
    <row r="200" spans="1:23" ht="24.95" customHeight="1" x14ac:dyDescent="0.2">
      <c r="A200" s="132"/>
      <c r="B200" s="130"/>
      <c r="C200" s="1">
        <v>17</v>
      </c>
      <c r="D200" s="1" t="s">
        <v>50</v>
      </c>
      <c r="E200" s="5" t="s">
        <v>262</v>
      </c>
      <c r="F200" s="5">
        <v>95440821.969099998</v>
      </c>
      <c r="G200" s="5">
        <f t="shared" si="36"/>
        <v>-6685343.3799999999</v>
      </c>
      <c r="H200" s="5">
        <v>896778.21219999995</v>
      </c>
      <c r="I200" s="5">
        <v>1592490.8411000001</v>
      </c>
      <c r="J200" s="5">
        <v>62361238.906000003</v>
      </c>
      <c r="K200" s="6">
        <f t="shared" si="27"/>
        <v>153605986.54840001</v>
      </c>
      <c r="L200" s="11"/>
      <c r="M200" s="127"/>
      <c r="N200" s="130"/>
      <c r="O200" s="12">
        <v>16</v>
      </c>
      <c r="P200" s="1" t="s">
        <v>68</v>
      </c>
      <c r="Q200" s="5" t="s">
        <v>636</v>
      </c>
      <c r="R200" s="5">
        <v>95848771.192000002</v>
      </c>
      <c r="S200" s="5">
        <f t="shared" si="38"/>
        <v>-6685343.3799999999</v>
      </c>
      <c r="T200" s="5">
        <v>900611.37250000006</v>
      </c>
      <c r="U200" s="5">
        <v>1599297.7334</v>
      </c>
      <c r="V200" s="5">
        <v>68640208.205300003</v>
      </c>
      <c r="W200" s="6">
        <f t="shared" si="28"/>
        <v>160303545.1232</v>
      </c>
    </row>
    <row r="201" spans="1:23" ht="24.95" customHeight="1" x14ac:dyDescent="0.2">
      <c r="A201" s="132"/>
      <c r="B201" s="131"/>
      <c r="C201" s="1">
        <v>18</v>
      </c>
      <c r="D201" s="1" t="s">
        <v>50</v>
      </c>
      <c r="E201" s="5" t="s">
        <v>263</v>
      </c>
      <c r="F201" s="5">
        <v>105251044.0677</v>
      </c>
      <c r="G201" s="5">
        <f>-6685343.38</f>
        <v>-6685343.3799999999</v>
      </c>
      <c r="H201" s="5">
        <v>988956.72919999994</v>
      </c>
      <c r="I201" s="5">
        <v>1756180.6388000001</v>
      </c>
      <c r="J201" s="5">
        <v>64081846.061999999</v>
      </c>
      <c r="K201" s="6">
        <f t="shared" ref="K201:K264" si="39">F201+G201+H201+I201+J201</f>
        <v>165392684.11770001</v>
      </c>
      <c r="L201" s="11"/>
      <c r="M201" s="127"/>
      <c r="N201" s="130"/>
      <c r="O201" s="12">
        <v>17</v>
      </c>
      <c r="P201" s="1" t="s">
        <v>68</v>
      </c>
      <c r="Q201" s="5" t="s">
        <v>871</v>
      </c>
      <c r="R201" s="5">
        <v>80463129.234200001</v>
      </c>
      <c r="S201" s="5">
        <f t="shared" si="38"/>
        <v>-6685343.3799999999</v>
      </c>
      <c r="T201" s="5">
        <v>756045.26119999995</v>
      </c>
      <c r="U201" s="5">
        <v>1342578.5079000001</v>
      </c>
      <c r="V201" s="5">
        <v>54366329.538800001</v>
      </c>
      <c r="W201" s="6">
        <f t="shared" ref="W201:W264" si="40">R201+S201+T201+U201+V201</f>
        <v>130242739.1621</v>
      </c>
    </row>
    <row r="202" spans="1:23" ht="24.95" customHeight="1" x14ac:dyDescent="0.2">
      <c r="A202" s="1"/>
      <c r="B202" s="123" t="s">
        <v>837</v>
      </c>
      <c r="C202" s="124"/>
      <c r="D202" s="125"/>
      <c r="E202" s="14"/>
      <c r="F202" s="14">
        <f>SUM(F184:F201)</f>
        <v>1685985202.2603998</v>
      </c>
      <c r="G202" s="14">
        <f t="shared" ref="G202:K202" si="41">SUM(G184:G201)</f>
        <v>-120336180.83999997</v>
      </c>
      <c r="H202" s="14">
        <f t="shared" si="41"/>
        <v>15841804.001700001</v>
      </c>
      <c r="I202" s="14">
        <f t="shared" si="41"/>
        <v>28131735.848599996</v>
      </c>
      <c r="J202" s="14">
        <f t="shared" si="41"/>
        <v>1045140847.4253</v>
      </c>
      <c r="K202" s="14">
        <f t="shared" si="41"/>
        <v>2654763408.6960001</v>
      </c>
      <c r="L202" s="11"/>
      <c r="M202" s="127"/>
      <c r="N202" s="130"/>
      <c r="O202" s="12">
        <v>18</v>
      </c>
      <c r="P202" s="1" t="s">
        <v>68</v>
      </c>
      <c r="Q202" s="5" t="s">
        <v>637</v>
      </c>
      <c r="R202" s="5">
        <v>74782108.265100002</v>
      </c>
      <c r="S202" s="5">
        <f t="shared" si="38"/>
        <v>-6685343.3799999999</v>
      </c>
      <c r="T202" s="5">
        <v>702665.42099999997</v>
      </c>
      <c r="U202" s="5">
        <v>1247787.0582999999</v>
      </c>
      <c r="V202" s="5">
        <v>56479162.921400003</v>
      </c>
      <c r="W202" s="6">
        <f t="shared" si="40"/>
        <v>126526380.28580001</v>
      </c>
    </row>
    <row r="203" spans="1:23" ht="24.95" customHeight="1" x14ac:dyDescent="0.2">
      <c r="A203" s="132">
        <v>10</v>
      </c>
      <c r="B203" s="129">
        <v>10</v>
      </c>
      <c r="C203" s="1">
        <v>1</v>
      </c>
      <c r="D203" s="1" t="s">
        <v>51</v>
      </c>
      <c r="E203" s="5" t="s">
        <v>264</v>
      </c>
      <c r="F203" s="5">
        <v>73703221.020600006</v>
      </c>
      <c r="G203" s="5">
        <f t="shared" ref="G203:G226" si="42">-6685343.38</f>
        <v>-6685343.3799999999</v>
      </c>
      <c r="H203" s="5">
        <v>692528.01280000003</v>
      </c>
      <c r="I203" s="5">
        <v>1229785.1381999999</v>
      </c>
      <c r="J203" s="5">
        <v>54166704.011699997</v>
      </c>
      <c r="K203" s="6">
        <f t="shared" si="39"/>
        <v>123106894.80329999</v>
      </c>
      <c r="L203" s="11"/>
      <c r="M203" s="127"/>
      <c r="N203" s="130"/>
      <c r="O203" s="12">
        <v>19</v>
      </c>
      <c r="P203" s="1" t="s">
        <v>68</v>
      </c>
      <c r="Q203" s="5" t="s">
        <v>872</v>
      </c>
      <c r="R203" s="5">
        <v>71031202.142299995</v>
      </c>
      <c r="S203" s="5">
        <f t="shared" si="38"/>
        <v>-6685343.3799999999</v>
      </c>
      <c r="T203" s="5">
        <v>667421.26850000001</v>
      </c>
      <c r="U203" s="5">
        <v>1185200.8030999999</v>
      </c>
      <c r="V203" s="5">
        <v>50001273.629900001</v>
      </c>
      <c r="W203" s="6">
        <f t="shared" si="40"/>
        <v>116199754.46379998</v>
      </c>
    </row>
    <row r="204" spans="1:23" ht="24.95" customHeight="1" x14ac:dyDescent="0.2">
      <c r="A204" s="132"/>
      <c r="B204" s="130"/>
      <c r="C204" s="1">
        <v>2</v>
      </c>
      <c r="D204" s="1" t="s">
        <v>51</v>
      </c>
      <c r="E204" s="5" t="s">
        <v>265</v>
      </c>
      <c r="F204" s="5">
        <v>80333586.584000006</v>
      </c>
      <c r="G204" s="5">
        <f t="shared" si="42"/>
        <v>-6685343.3799999999</v>
      </c>
      <c r="H204" s="5">
        <v>754828.0564</v>
      </c>
      <c r="I204" s="5">
        <v>1340417.0063</v>
      </c>
      <c r="J204" s="5">
        <v>58457522.649499997</v>
      </c>
      <c r="K204" s="6">
        <f t="shared" si="39"/>
        <v>134201010.91620001</v>
      </c>
      <c r="L204" s="11"/>
      <c r="M204" s="128"/>
      <c r="N204" s="131"/>
      <c r="O204" s="12">
        <v>20</v>
      </c>
      <c r="P204" s="1" t="s">
        <v>68</v>
      </c>
      <c r="Q204" s="5" t="s">
        <v>873</v>
      </c>
      <c r="R204" s="5">
        <v>96341784.571899995</v>
      </c>
      <c r="S204" s="5">
        <f>-6685343.38</f>
        <v>-6685343.3799999999</v>
      </c>
      <c r="T204" s="5">
        <v>905243.81019999995</v>
      </c>
      <c r="U204" s="5">
        <v>1607523.9754000001</v>
      </c>
      <c r="V204" s="5">
        <v>71576346.075100005</v>
      </c>
      <c r="W204" s="6">
        <f t="shared" si="40"/>
        <v>163745555.05260003</v>
      </c>
    </row>
    <row r="205" spans="1:23" ht="24.95" customHeight="1" x14ac:dyDescent="0.2">
      <c r="A205" s="132"/>
      <c r="B205" s="130"/>
      <c r="C205" s="1">
        <v>3</v>
      </c>
      <c r="D205" s="1" t="s">
        <v>51</v>
      </c>
      <c r="E205" s="5" t="s">
        <v>266</v>
      </c>
      <c r="F205" s="5">
        <v>68671978.203600004</v>
      </c>
      <c r="G205" s="5">
        <f t="shared" si="42"/>
        <v>-6685343.3799999999</v>
      </c>
      <c r="H205" s="5">
        <v>645253.59869999997</v>
      </c>
      <c r="I205" s="5">
        <v>1145835.6505</v>
      </c>
      <c r="J205" s="5">
        <v>52006889.554099999</v>
      </c>
      <c r="K205" s="6">
        <f t="shared" si="39"/>
        <v>115784613.6269</v>
      </c>
      <c r="L205" s="11"/>
      <c r="M205" s="18"/>
      <c r="N205" s="123" t="s">
        <v>855</v>
      </c>
      <c r="O205" s="124"/>
      <c r="P205" s="125"/>
      <c r="Q205" s="14"/>
      <c r="R205" s="14">
        <f>SUM(R185:R204)</f>
        <v>1752690301.7861993</v>
      </c>
      <c r="S205" s="14">
        <f t="shared" ref="S205:V205" si="43">SUM(S185:S204)</f>
        <v>-133706867.59999996</v>
      </c>
      <c r="T205" s="14">
        <f t="shared" si="43"/>
        <v>16468576.473500002</v>
      </c>
      <c r="U205" s="14">
        <f t="shared" si="43"/>
        <v>29244752.876899999</v>
      </c>
      <c r="V205" s="14">
        <f t="shared" si="43"/>
        <v>1271320021.2499001</v>
      </c>
      <c r="W205" s="14">
        <f>SUM(W185:W204)</f>
        <v>2936016784.7865</v>
      </c>
    </row>
    <row r="206" spans="1:23" ht="24.95" customHeight="1" x14ac:dyDescent="0.2">
      <c r="A206" s="132"/>
      <c r="B206" s="130"/>
      <c r="C206" s="1">
        <v>4</v>
      </c>
      <c r="D206" s="1" t="s">
        <v>51</v>
      </c>
      <c r="E206" s="5" t="s">
        <v>267</v>
      </c>
      <c r="F206" s="5">
        <v>98694049.918699995</v>
      </c>
      <c r="G206" s="5">
        <f t="shared" si="42"/>
        <v>-6685343.3799999999</v>
      </c>
      <c r="H206" s="5">
        <v>927346.09580000001</v>
      </c>
      <c r="I206" s="5">
        <v>1646773.0194000001</v>
      </c>
      <c r="J206" s="5">
        <v>66713520.1074</v>
      </c>
      <c r="K206" s="6">
        <f t="shared" si="39"/>
        <v>161296345.7613</v>
      </c>
      <c r="L206" s="11"/>
      <c r="M206" s="126">
        <v>28</v>
      </c>
      <c r="N206" s="129">
        <v>28</v>
      </c>
      <c r="O206" s="12">
        <v>1</v>
      </c>
      <c r="P206" s="1" t="s">
        <v>69</v>
      </c>
      <c r="Q206" s="5" t="s">
        <v>638</v>
      </c>
      <c r="R206" s="5">
        <v>92865735.072500005</v>
      </c>
      <c r="S206" s="5">
        <f t="shared" ref="S206:S222" si="44">-6685343.38</f>
        <v>-6685343.3799999999</v>
      </c>
      <c r="T206" s="5">
        <v>872582.25730000006</v>
      </c>
      <c r="U206" s="5">
        <v>1549523.8777999999</v>
      </c>
      <c r="V206" s="5">
        <v>58560425.223399997</v>
      </c>
      <c r="W206" s="6">
        <f t="shared" si="40"/>
        <v>147162923.051</v>
      </c>
    </row>
    <row r="207" spans="1:23" ht="24.95" customHeight="1" x14ac:dyDescent="0.2">
      <c r="A207" s="132"/>
      <c r="B207" s="130"/>
      <c r="C207" s="1">
        <v>5</v>
      </c>
      <c r="D207" s="1" t="s">
        <v>51</v>
      </c>
      <c r="E207" s="5" t="s">
        <v>268</v>
      </c>
      <c r="F207" s="5">
        <v>89796249.518999994</v>
      </c>
      <c r="G207" s="5">
        <f t="shared" si="42"/>
        <v>-6685343.3799999999</v>
      </c>
      <c r="H207" s="5">
        <v>843740.84840000002</v>
      </c>
      <c r="I207" s="5">
        <v>1498307.5582999999</v>
      </c>
      <c r="J207" s="5">
        <v>65652680.261399999</v>
      </c>
      <c r="K207" s="6">
        <f t="shared" si="39"/>
        <v>151105634.8071</v>
      </c>
      <c r="L207" s="11"/>
      <c r="M207" s="127"/>
      <c r="N207" s="130"/>
      <c r="O207" s="12">
        <v>2</v>
      </c>
      <c r="P207" s="1" t="s">
        <v>69</v>
      </c>
      <c r="Q207" s="5" t="s">
        <v>639</v>
      </c>
      <c r="R207" s="5">
        <v>98237054.2148</v>
      </c>
      <c r="S207" s="5">
        <f t="shared" si="44"/>
        <v>-6685343.3799999999</v>
      </c>
      <c r="T207" s="5">
        <v>923052.08640000003</v>
      </c>
      <c r="U207" s="5">
        <v>1639147.7553000001</v>
      </c>
      <c r="V207" s="5">
        <v>63148910.214100003</v>
      </c>
      <c r="W207" s="6">
        <f t="shared" si="40"/>
        <v>157262820.89060003</v>
      </c>
    </row>
    <row r="208" spans="1:23" ht="24.95" customHeight="1" x14ac:dyDescent="0.2">
      <c r="A208" s="132"/>
      <c r="B208" s="130"/>
      <c r="C208" s="1">
        <v>6</v>
      </c>
      <c r="D208" s="1" t="s">
        <v>51</v>
      </c>
      <c r="E208" s="5" t="s">
        <v>269</v>
      </c>
      <c r="F208" s="5">
        <v>91981955.422900006</v>
      </c>
      <c r="G208" s="5">
        <f t="shared" si="42"/>
        <v>-6685343.3799999999</v>
      </c>
      <c r="H208" s="5">
        <v>864278.11320000002</v>
      </c>
      <c r="I208" s="5">
        <v>1534777.452</v>
      </c>
      <c r="J208" s="5">
        <v>65987405.477600001</v>
      </c>
      <c r="K208" s="6">
        <f t="shared" si="39"/>
        <v>153683073.08570001</v>
      </c>
      <c r="L208" s="11"/>
      <c r="M208" s="127"/>
      <c r="N208" s="130"/>
      <c r="O208" s="12">
        <v>3</v>
      </c>
      <c r="P208" s="1" t="s">
        <v>69</v>
      </c>
      <c r="Q208" s="5" t="s">
        <v>640</v>
      </c>
      <c r="R208" s="5">
        <v>100013407.20739999</v>
      </c>
      <c r="S208" s="5">
        <f t="shared" si="44"/>
        <v>-6685343.3799999999</v>
      </c>
      <c r="T208" s="5">
        <v>939743.00150000001</v>
      </c>
      <c r="U208" s="5">
        <v>1668787.3352000001</v>
      </c>
      <c r="V208" s="5">
        <v>65025045.050999999</v>
      </c>
      <c r="W208" s="6">
        <f t="shared" si="40"/>
        <v>160961639.21509999</v>
      </c>
    </row>
    <row r="209" spans="1:23" ht="24.95" customHeight="1" x14ac:dyDescent="0.2">
      <c r="A209" s="132"/>
      <c r="B209" s="130"/>
      <c r="C209" s="1">
        <v>7</v>
      </c>
      <c r="D209" s="1" t="s">
        <v>51</v>
      </c>
      <c r="E209" s="5" t="s">
        <v>270</v>
      </c>
      <c r="F209" s="5">
        <v>97517845.585999995</v>
      </c>
      <c r="G209" s="5">
        <f t="shared" si="42"/>
        <v>-6685343.3799999999</v>
      </c>
      <c r="H209" s="5">
        <v>916294.27969999996</v>
      </c>
      <c r="I209" s="5">
        <v>1627147.3017</v>
      </c>
      <c r="J209" s="5">
        <v>63604281.482900001</v>
      </c>
      <c r="K209" s="6">
        <f t="shared" si="39"/>
        <v>156980225.2703</v>
      </c>
      <c r="L209" s="11"/>
      <c r="M209" s="127"/>
      <c r="N209" s="130"/>
      <c r="O209" s="12">
        <v>4</v>
      </c>
      <c r="P209" s="1" t="s">
        <v>69</v>
      </c>
      <c r="Q209" s="5" t="s">
        <v>874</v>
      </c>
      <c r="R209" s="5">
        <v>74181660.118399993</v>
      </c>
      <c r="S209" s="5">
        <f t="shared" si="44"/>
        <v>-6685343.3799999999</v>
      </c>
      <c r="T209" s="5">
        <v>697023.50800000003</v>
      </c>
      <c r="U209" s="5">
        <v>1237768.1989</v>
      </c>
      <c r="V209" s="5">
        <v>47444798.516599998</v>
      </c>
      <c r="W209" s="6">
        <f t="shared" si="40"/>
        <v>116875906.9619</v>
      </c>
    </row>
    <row r="210" spans="1:23" ht="24.95" customHeight="1" x14ac:dyDescent="0.2">
      <c r="A210" s="132"/>
      <c r="B210" s="130"/>
      <c r="C210" s="1">
        <v>8</v>
      </c>
      <c r="D210" s="1" t="s">
        <v>51</v>
      </c>
      <c r="E210" s="5" t="s">
        <v>271</v>
      </c>
      <c r="F210" s="5">
        <v>91716960.440799996</v>
      </c>
      <c r="G210" s="5">
        <f t="shared" si="42"/>
        <v>-6685343.3799999999</v>
      </c>
      <c r="H210" s="5">
        <v>861788.17520000006</v>
      </c>
      <c r="I210" s="5">
        <v>1530355.8421</v>
      </c>
      <c r="J210" s="5">
        <v>61086311.043899998</v>
      </c>
      <c r="K210" s="6">
        <f t="shared" si="39"/>
        <v>148510072.12199998</v>
      </c>
      <c r="L210" s="11"/>
      <c r="M210" s="127"/>
      <c r="N210" s="130"/>
      <c r="O210" s="12">
        <v>5</v>
      </c>
      <c r="P210" s="1" t="s">
        <v>69</v>
      </c>
      <c r="Q210" s="5" t="s">
        <v>641</v>
      </c>
      <c r="R210" s="5">
        <v>77733402.181600004</v>
      </c>
      <c r="S210" s="5">
        <f t="shared" si="44"/>
        <v>-6685343.3799999999</v>
      </c>
      <c r="T210" s="5">
        <v>730396.28110000002</v>
      </c>
      <c r="U210" s="5">
        <v>1297031.2752</v>
      </c>
      <c r="V210" s="5">
        <v>53321736.500299998</v>
      </c>
      <c r="W210" s="6">
        <f t="shared" si="40"/>
        <v>126397222.85820001</v>
      </c>
    </row>
    <row r="211" spans="1:23" ht="24.95" customHeight="1" x14ac:dyDescent="0.2">
      <c r="A211" s="132"/>
      <c r="B211" s="130"/>
      <c r="C211" s="1">
        <v>9</v>
      </c>
      <c r="D211" s="1" t="s">
        <v>51</v>
      </c>
      <c r="E211" s="5" t="s">
        <v>272</v>
      </c>
      <c r="F211" s="5">
        <v>86298900.817100003</v>
      </c>
      <c r="G211" s="5">
        <f t="shared" si="42"/>
        <v>-6685343.3799999999</v>
      </c>
      <c r="H211" s="5">
        <v>810879.16460000002</v>
      </c>
      <c r="I211" s="5">
        <v>1439952.0699</v>
      </c>
      <c r="J211" s="5">
        <v>58882025.950400002</v>
      </c>
      <c r="K211" s="6">
        <f t="shared" si="39"/>
        <v>140746414.62200001</v>
      </c>
      <c r="L211" s="11"/>
      <c r="M211" s="127"/>
      <c r="N211" s="130"/>
      <c r="O211" s="12">
        <v>6</v>
      </c>
      <c r="P211" s="1" t="s">
        <v>69</v>
      </c>
      <c r="Q211" s="5" t="s">
        <v>642</v>
      </c>
      <c r="R211" s="5">
        <v>119457959.1636</v>
      </c>
      <c r="S211" s="5">
        <f t="shared" si="44"/>
        <v>-6685343.3799999999</v>
      </c>
      <c r="T211" s="5">
        <v>1122447.3222000001</v>
      </c>
      <c r="U211" s="5">
        <v>1993232.0567000001</v>
      </c>
      <c r="V211" s="5">
        <v>79815715.542500004</v>
      </c>
      <c r="W211" s="6">
        <f t="shared" si="40"/>
        <v>195704010.70500001</v>
      </c>
    </row>
    <row r="212" spans="1:23" ht="24.95" customHeight="1" x14ac:dyDescent="0.2">
      <c r="A212" s="132"/>
      <c r="B212" s="130"/>
      <c r="C212" s="1">
        <v>10</v>
      </c>
      <c r="D212" s="1" t="s">
        <v>51</v>
      </c>
      <c r="E212" s="5" t="s">
        <v>273</v>
      </c>
      <c r="F212" s="5">
        <v>96501432.645300001</v>
      </c>
      <c r="G212" s="5">
        <f t="shared" si="42"/>
        <v>-6685343.3799999999</v>
      </c>
      <c r="H212" s="5">
        <v>906743.89060000004</v>
      </c>
      <c r="I212" s="5">
        <v>1610187.8051</v>
      </c>
      <c r="J212" s="5">
        <v>68870824.1259</v>
      </c>
      <c r="K212" s="6">
        <f t="shared" si="39"/>
        <v>161203845.0869</v>
      </c>
      <c r="L212" s="11"/>
      <c r="M212" s="127"/>
      <c r="N212" s="130"/>
      <c r="O212" s="12">
        <v>7</v>
      </c>
      <c r="P212" s="1" t="s">
        <v>69</v>
      </c>
      <c r="Q212" s="5" t="s">
        <v>643</v>
      </c>
      <c r="R212" s="5">
        <v>84132039.092099994</v>
      </c>
      <c r="S212" s="5">
        <f t="shared" si="44"/>
        <v>-6685343.3799999999</v>
      </c>
      <c r="T212" s="5">
        <v>790518.96290000004</v>
      </c>
      <c r="U212" s="5">
        <v>1403796.6033000001</v>
      </c>
      <c r="V212" s="5">
        <v>53015343.382700004</v>
      </c>
      <c r="W212" s="6">
        <f t="shared" si="40"/>
        <v>132656354.66100001</v>
      </c>
    </row>
    <row r="213" spans="1:23" ht="24.95" customHeight="1" x14ac:dyDescent="0.2">
      <c r="A213" s="132"/>
      <c r="B213" s="130"/>
      <c r="C213" s="1">
        <v>11</v>
      </c>
      <c r="D213" s="1" t="s">
        <v>51</v>
      </c>
      <c r="E213" s="5" t="s">
        <v>274</v>
      </c>
      <c r="F213" s="5">
        <v>81090946.226899996</v>
      </c>
      <c r="G213" s="5">
        <f t="shared" si="42"/>
        <v>-6685343.3799999999</v>
      </c>
      <c r="H213" s="5">
        <v>761944.33660000004</v>
      </c>
      <c r="I213" s="5">
        <v>1353054.0338999999</v>
      </c>
      <c r="J213" s="5">
        <v>53982605.142800003</v>
      </c>
      <c r="K213" s="6">
        <f t="shared" si="39"/>
        <v>130503206.3602</v>
      </c>
      <c r="L213" s="11"/>
      <c r="M213" s="127"/>
      <c r="N213" s="130"/>
      <c r="O213" s="12">
        <v>8</v>
      </c>
      <c r="P213" s="1" t="s">
        <v>69</v>
      </c>
      <c r="Q213" s="5" t="s">
        <v>644</v>
      </c>
      <c r="R213" s="5">
        <v>84763414.700599998</v>
      </c>
      <c r="S213" s="5">
        <f t="shared" si="44"/>
        <v>-6685343.3799999999</v>
      </c>
      <c r="T213" s="5">
        <v>796451.47560000001</v>
      </c>
      <c r="U213" s="5">
        <v>1414331.507</v>
      </c>
      <c r="V213" s="5">
        <v>58670167.276500002</v>
      </c>
      <c r="W213" s="6">
        <f t="shared" si="40"/>
        <v>138959021.57969999</v>
      </c>
    </row>
    <row r="214" spans="1:23" ht="24.95" customHeight="1" x14ac:dyDescent="0.2">
      <c r="A214" s="132"/>
      <c r="B214" s="130"/>
      <c r="C214" s="1">
        <v>12</v>
      </c>
      <c r="D214" s="1" t="s">
        <v>51</v>
      </c>
      <c r="E214" s="5" t="s">
        <v>275</v>
      </c>
      <c r="F214" s="5">
        <v>83633047.226099998</v>
      </c>
      <c r="G214" s="5">
        <f t="shared" si="42"/>
        <v>-6685343.3799999999</v>
      </c>
      <c r="H214" s="5">
        <v>785830.3504</v>
      </c>
      <c r="I214" s="5">
        <v>1395470.6065</v>
      </c>
      <c r="J214" s="5">
        <v>59500072.153200001</v>
      </c>
      <c r="K214" s="6">
        <f t="shared" si="39"/>
        <v>138629076.9562</v>
      </c>
      <c r="L214" s="11"/>
      <c r="M214" s="127"/>
      <c r="N214" s="130"/>
      <c r="O214" s="12">
        <v>9</v>
      </c>
      <c r="P214" s="1" t="s">
        <v>69</v>
      </c>
      <c r="Q214" s="5" t="s">
        <v>875</v>
      </c>
      <c r="R214" s="5">
        <v>101906322.15099999</v>
      </c>
      <c r="S214" s="5">
        <f t="shared" si="44"/>
        <v>-6685343.3799999999</v>
      </c>
      <c r="T214" s="5">
        <v>957529.15260000003</v>
      </c>
      <c r="U214" s="5">
        <v>1700371.8254</v>
      </c>
      <c r="V214" s="5">
        <v>65512667.964199997</v>
      </c>
      <c r="W214" s="6">
        <f t="shared" si="40"/>
        <v>163391547.7132</v>
      </c>
    </row>
    <row r="215" spans="1:23" ht="24.95" customHeight="1" x14ac:dyDescent="0.2">
      <c r="A215" s="132"/>
      <c r="B215" s="130"/>
      <c r="C215" s="1">
        <v>13</v>
      </c>
      <c r="D215" s="1" t="s">
        <v>51</v>
      </c>
      <c r="E215" s="5" t="s">
        <v>276</v>
      </c>
      <c r="F215" s="5">
        <v>76606066.374500006</v>
      </c>
      <c r="G215" s="5">
        <f t="shared" si="42"/>
        <v>-6685343.3799999999</v>
      </c>
      <c r="H215" s="5">
        <v>719803.64190000005</v>
      </c>
      <c r="I215" s="5">
        <v>1278220.9598999999</v>
      </c>
      <c r="J215" s="5">
        <v>57193337.2346</v>
      </c>
      <c r="K215" s="6">
        <f t="shared" si="39"/>
        <v>129112084.83090001</v>
      </c>
      <c r="L215" s="11"/>
      <c r="M215" s="127"/>
      <c r="N215" s="130"/>
      <c r="O215" s="12">
        <v>10</v>
      </c>
      <c r="P215" s="1" t="s">
        <v>69</v>
      </c>
      <c r="Q215" s="5" t="s">
        <v>876</v>
      </c>
      <c r="R215" s="5">
        <v>110580865.07619999</v>
      </c>
      <c r="S215" s="5">
        <f t="shared" si="44"/>
        <v>-6685343.3799999999</v>
      </c>
      <c r="T215" s="5">
        <v>1039036.6348</v>
      </c>
      <c r="U215" s="5">
        <v>1845112.0935</v>
      </c>
      <c r="V215" s="5">
        <v>72332694.244599998</v>
      </c>
      <c r="W215" s="6">
        <f t="shared" si="40"/>
        <v>179112364.66909999</v>
      </c>
    </row>
    <row r="216" spans="1:23" ht="24.95" customHeight="1" x14ac:dyDescent="0.2">
      <c r="A216" s="132"/>
      <c r="B216" s="130"/>
      <c r="C216" s="1">
        <v>14</v>
      </c>
      <c r="D216" s="1" t="s">
        <v>51</v>
      </c>
      <c r="E216" s="5" t="s">
        <v>277</v>
      </c>
      <c r="F216" s="5">
        <v>75025304.032600001</v>
      </c>
      <c r="G216" s="5">
        <f t="shared" si="42"/>
        <v>-6685343.3799999999</v>
      </c>
      <c r="H216" s="5">
        <v>704950.52989999996</v>
      </c>
      <c r="I216" s="5">
        <v>1251844.9343999999</v>
      </c>
      <c r="J216" s="5">
        <v>55434475.768200003</v>
      </c>
      <c r="K216" s="6">
        <f t="shared" si="39"/>
        <v>125731231.88510001</v>
      </c>
      <c r="L216" s="11"/>
      <c r="M216" s="127"/>
      <c r="N216" s="130"/>
      <c r="O216" s="12">
        <v>11</v>
      </c>
      <c r="P216" s="1" t="s">
        <v>69</v>
      </c>
      <c r="Q216" s="5" t="s">
        <v>877</v>
      </c>
      <c r="R216" s="5">
        <v>84610868.956499994</v>
      </c>
      <c r="S216" s="5">
        <f t="shared" si="44"/>
        <v>-6685343.3799999999</v>
      </c>
      <c r="T216" s="5">
        <v>795018.1298</v>
      </c>
      <c r="U216" s="5">
        <v>1411786.1842</v>
      </c>
      <c r="V216" s="5">
        <v>56118007.047600001</v>
      </c>
      <c r="W216" s="6">
        <f t="shared" si="40"/>
        <v>136250336.93810001</v>
      </c>
    </row>
    <row r="217" spans="1:23" ht="24.95" customHeight="1" x14ac:dyDescent="0.2">
      <c r="A217" s="132"/>
      <c r="B217" s="130"/>
      <c r="C217" s="1">
        <v>15</v>
      </c>
      <c r="D217" s="1" t="s">
        <v>51</v>
      </c>
      <c r="E217" s="5" t="s">
        <v>278</v>
      </c>
      <c r="F217" s="5">
        <v>81411108.366099998</v>
      </c>
      <c r="G217" s="5">
        <f t="shared" si="42"/>
        <v>-6685343.3799999999</v>
      </c>
      <c r="H217" s="5">
        <v>764952.63459999999</v>
      </c>
      <c r="I217" s="5">
        <v>1358396.1429000001</v>
      </c>
      <c r="J217" s="5">
        <v>59533305.5854</v>
      </c>
      <c r="K217" s="6">
        <f t="shared" si="39"/>
        <v>136382419.34900001</v>
      </c>
      <c r="L217" s="11"/>
      <c r="M217" s="127"/>
      <c r="N217" s="130"/>
      <c r="O217" s="12">
        <v>12</v>
      </c>
      <c r="P217" s="1" t="s">
        <v>69</v>
      </c>
      <c r="Q217" s="5" t="s">
        <v>878</v>
      </c>
      <c r="R217" s="5">
        <v>87577795.471599996</v>
      </c>
      <c r="S217" s="5">
        <f t="shared" si="44"/>
        <v>-6685343.3799999999</v>
      </c>
      <c r="T217" s="5">
        <v>822895.87650000001</v>
      </c>
      <c r="U217" s="5">
        <v>1461291.2409000001</v>
      </c>
      <c r="V217" s="5">
        <v>58256901.179200001</v>
      </c>
      <c r="W217" s="6">
        <f t="shared" si="40"/>
        <v>141433540.38819999</v>
      </c>
    </row>
    <row r="218" spans="1:23" ht="24.95" customHeight="1" x14ac:dyDescent="0.2">
      <c r="A218" s="132"/>
      <c r="B218" s="130"/>
      <c r="C218" s="1">
        <v>16</v>
      </c>
      <c r="D218" s="1" t="s">
        <v>51</v>
      </c>
      <c r="E218" s="5" t="s">
        <v>279</v>
      </c>
      <c r="F218" s="5">
        <v>67232760.787100002</v>
      </c>
      <c r="G218" s="5">
        <f t="shared" si="42"/>
        <v>-6685343.3799999999</v>
      </c>
      <c r="H218" s="5">
        <v>631730.46680000005</v>
      </c>
      <c r="I218" s="5">
        <v>1121821.3921999999</v>
      </c>
      <c r="J218" s="5">
        <v>49743071.189999998</v>
      </c>
      <c r="K218" s="6">
        <f t="shared" si="39"/>
        <v>112044040.45609999</v>
      </c>
      <c r="L218" s="11"/>
      <c r="M218" s="127"/>
      <c r="N218" s="130"/>
      <c r="O218" s="12">
        <v>13</v>
      </c>
      <c r="P218" s="1" t="s">
        <v>69</v>
      </c>
      <c r="Q218" s="5" t="s">
        <v>879</v>
      </c>
      <c r="R218" s="5">
        <v>81387480.852699995</v>
      </c>
      <c r="S218" s="5">
        <f t="shared" si="44"/>
        <v>-6685343.3799999999</v>
      </c>
      <c r="T218" s="5">
        <v>764730.62639999995</v>
      </c>
      <c r="U218" s="5">
        <v>1358001.9028</v>
      </c>
      <c r="V218" s="5">
        <v>54945034.254199997</v>
      </c>
      <c r="W218" s="6">
        <f t="shared" si="40"/>
        <v>131769904.25609998</v>
      </c>
    </row>
    <row r="219" spans="1:23" ht="24.95" customHeight="1" x14ac:dyDescent="0.2">
      <c r="A219" s="132"/>
      <c r="B219" s="130"/>
      <c r="C219" s="1">
        <v>17</v>
      </c>
      <c r="D219" s="1" t="s">
        <v>51</v>
      </c>
      <c r="E219" s="5" t="s">
        <v>280</v>
      </c>
      <c r="F219" s="5">
        <v>84684859.8213</v>
      </c>
      <c r="G219" s="5">
        <f t="shared" si="42"/>
        <v>-6685343.3799999999</v>
      </c>
      <c r="H219" s="5">
        <v>795713.36060000001</v>
      </c>
      <c r="I219" s="5">
        <v>1413020.7689</v>
      </c>
      <c r="J219" s="5">
        <v>62197359.672300003</v>
      </c>
      <c r="K219" s="6">
        <f t="shared" si="39"/>
        <v>142405610.24310002</v>
      </c>
      <c r="L219" s="11"/>
      <c r="M219" s="127"/>
      <c r="N219" s="130"/>
      <c r="O219" s="12">
        <v>14</v>
      </c>
      <c r="P219" s="1" t="s">
        <v>69</v>
      </c>
      <c r="Q219" s="5" t="s">
        <v>645</v>
      </c>
      <c r="R219" s="5">
        <v>101786150.9252</v>
      </c>
      <c r="S219" s="5">
        <f t="shared" si="44"/>
        <v>-6685343.3799999999</v>
      </c>
      <c r="T219" s="5">
        <v>956400.00329999998</v>
      </c>
      <c r="U219" s="5">
        <v>1698366.6921000001</v>
      </c>
      <c r="V219" s="5">
        <v>65128451.233900003</v>
      </c>
      <c r="W219" s="6">
        <f t="shared" si="40"/>
        <v>162884025.4745</v>
      </c>
    </row>
    <row r="220" spans="1:23" ht="24.95" customHeight="1" x14ac:dyDescent="0.2">
      <c r="A220" s="132"/>
      <c r="B220" s="130"/>
      <c r="C220" s="1">
        <v>18</v>
      </c>
      <c r="D220" s="1" t="s">
        <v>51</v>
      </c>
      <c r="E220" s="5" t="s">
        <v>281</v>
      </c>
      <c r="F220" s="5">
        <v>89037359.6153</v>
      </c>
      <c r="G220" s="5">
        <f t="shared" si="42"/>
        <v>-6685343.3799999999</v>
      </c>
      <c r="H220" s="5">
        <v>836610.18969999999</v>
      </c>
      <c r="I220" s="5">
        <v>1485644.9974</v>
      </c>
      <c r="J220" s="5">
        <v>58787107.442699999</v>
      </c>
      <c r="K220" s="6">
        <f t="shared" si="39"/>
        <v>143461378.86510003</v>
      </c>
      <c r="L220" s="11"/>
      <c r="M220" s="127"/>
      <c r="N220" s="130"/>
      <c r="O220" s="12">
        <v>15</v>
      </c>
      <c r="P220" s="1" t="s">
        <v>69</v>
      </c>
      <c r="Q220" s="5" t="s">
        <v>646</v>
      </c>
      <c r="R220" s="5">
        <v>67552260.757499993</v>
      </c>
      <c r="S220" s="5">
        <f t="shared" si="44"/>
        <v>-6685343.3799999999</v>
      </c>
      <c r="T220" s="5">
        <v>634732.5429</v>
      </c>
      <c r="U220" s="5">
        <v>1127152.4524999999</v>
      </c>
      <c r="V220" s="5">
        <v>46528129.603</v>
      </c>
      <c r="W220" s="6">
        <f t="shared" si="40"/>
        <v>109156931.97589999</v>
      </c>
    </row>
    <row r="221" spans="1:23" ht="24.95" customHeight="1" x14ac:dyDescent="0.2">
      <c r="A221" s="132"/>
      <c r="B221" s="130"/>
      <c r="C221" s="1">
        <v>19</v>
      </c>
      <c r="D221" s="1" t="s">
        <v>51</v>
      </c>
      <c r="E221" s="5" t="s">
        <v>282</v>
      </c>
      <c r="F221" s="5">
        <v>116280200.10169999</v>
      </c>
      <c r="G221" s="5">
        <f t="shared" si="42"/>
        <v>-6685343.3799999999</v>
      </c>
      <c r="H221" s="5">
        <v>1092588.557</v>
      </c>
      <c r="I221" s="5">
        <v>1940209.1248000001</v>
      </c>
      <c r="J221" s="5">
        <v>80026259.2245</v>
      </c>
      <c r="K221" s="6">
        <f t="shared" si="39"/>
        <v>192653913.62799999</v>
      </c>
      <c r="L221" s="11"/>
      <c r="M221" s="127"/>
      <c r="N221" s="130"/>
      <c r="O221" s="12">
        <v>16</v>
      </c>
      <c r="P221" s="1" t="s">
        <v>69</v>
      </c>
      <c r="Q221" s="5" t="s">
        <v>647</v>
      </c>
      <c r="R221" s="5">
        <v>111645500.10340001</v>
      </c>
      <c r="S221" s="5">
        <f t="shared" si="44"/>
        <v>-6685343.3799999999</v>
      </c>
      <c r="T221" s="5">
        <v>1049040.1268</v>
      </c>
      <c r="U221" s="5">
        <v>1862876.2064</v>
      </c>
      <c r="V221" s="5">
        <v>71502695.253099993</v>
      </c>
      <c r="W221" s="6">
        <f t="shared" si="40"/>
        <v>179374768.30970001</v>
      </c>
    </row>
    <row r="222" spans="1:23" ht="24.95" customHeight="1" x14ac:dyDescent="0.2">
      <c r="A222" s="132"/>
      <c r="B222" s="130"/>
      <c r="C222" s="1">
        <v>20</v>
      </c>
      <c r="D222" s="1" t="s">
        <v>51</v>
      </c>
      <c r="E222" s="5" t="s">
        <v>283</v>
      </c>
      <c r="F222" s="5">
        <v>92177111.424899995</v>
      </c>
      <c r="G222" s="5">
        <f t="shared" si="42"/>
        <v>-6685343.3799999999</v>
      </c>
      <c r="H222" s="5">
        <v>866111.83219999995</v>
      </c>
      <c r="I222" s="5">
        <v>1538033.754</v>
      </c>
      <c r="J222" s="5">
        <v>67180939.962899998</v>
      </c>
      <c r="K222" s="6">
        <f t="shared" si="39"/>
        <v>155076853.59399998</v>
      </c>
      <c r="L222" s="11"/>
      <c r="M222" s="127"/>
      <c r="N222" s="130"/>
      <c r="O222" s="12">
        <v>17</v>
      </c>
      <c r="P222" s="1" t="s">
        <v>69</v>
      </c>
      <c r="Q222" s="5" t="s">
        <v>648</v>
      </c>
      <c r="R222" s="5">
        <v>89955984.502299994</v>
      </c>
      <c r="S222" s="5">
        <f t="shared" si="44"/>
        <v>-6685343.3799999999</v>
      </c>
      <c r="T222" s="5">
        <v>845241.74549999996</v>
      </c>
      <c r="U222" s="5">
        <v>1500972.8381000001</v>
      </c>
      <c r="V222" s="5">
        <v>54913354.903399996</v>
      </c>
      <c r="W222" s="6">
        <f t="shared" si="40"/>
        <v>140530210.60929999</v>
      </c>
    </row>
    <row r="223" spans="1:23" ht="24.95" customHeight="1" x14ac:dyDescent="0.2">
      <c r="A223" s="132"/>
      <c r="B223" s="130"/>
      <c r="C223" s="1">
        <v>21</v>
      </c>
      <c r="D223" s="1" t="s">
        <v>51</v>
      </c>
      <c r="E223" s="5" t="s">
        <v>284</v>
      </c>
      <c r="F223" s="5">
        <v>73104635.083100006</v>
      </c>
      <c r="G223" s="5">
        <f t="shared" si="42"/>
        <v>-6685343.3799999999</v>
      </c>
      <c r="H223" s="5">
        <v>686903.59739999997</v>
      </c>
      <c r="I223" s="5">
        <v>1219797.351</v>
      </c>
      <c r="J223" s="5">
        <v>56041045.6778</v>
      </c>
      <c r="K223" s="6">
        <f t="shared" si="39"/>
        <v>124367038.3293</v>
      </c>
      <c r="L223" s="11"/>
      <c r="M223" s="128"/>
      <c r="N223" s="131"/>
      <c r="O223" s="12">
        <v>18</v>
      </c>
      <c r="P223" s="1" t="s">
        <v>69</v>
      </c>
      <c r="Q223" s="5" t="s">
        <v>649</v>
      </c>
      <c r="R223" s="5">
        <v>105542203.0985</v>
      </c>
      <c r="S223" s="5">
        <f>-6685343.38</f>
        <v>-6685343.3799999999</v>
      </c>
      <c r="T223" s="5">
        <v>991692.50899999996</v>
      </c>
      <c r="U223" s="5">
        <v>1761038.8125</v>
      </c>
      <c r="V223" s="5">
        <v>63757871.018200003</v>
      </c>
      <c r="W223" s="6">
        <f t="shared" si="40"/>
        <v>165367462.0582</v>
      </c>
    </row>
    <row r="224" spans="1:23" ht="24.95" customHeight="1" x14ac:dyDescent="0.2">
      <c r="A224" s="132"/>
      <c r="B224" s="130"/>
      <c r="C224" s="1">
        <v>22</v>
      </c>
      <c r="D224" s="1" t="s">
        <v>51</v>
      </c>
      <c r="E224" s="5" t="s">
        <v>285</v>
      </c>
      <c r="F224" s="5">
        <v>85896972.815699995</v>
      </c>
      <c r="G224" s="5">
        <f t="shared" si="42"/>
        <v>-6685343.3799999999</v>
      </c>
      <c r="H224" s="5">
        <v>807102.58070000005</v>
      </c>
      <c r="I224" s="5">
        <v>1433245.6455000001</v>
      </c>
      <c r="J224" s="5">
        <v>64538523.470299996</v>
      </c>
      <c r="K224" s="6">
        <f t="shared" si="39"/>
        <v>145990501.1322</v>
      </c>
      <c r="L224" s="11"/>
      <c r="M224" s="18"/>
      <c r="N224" s="123" t="s">
        <v>856</v>
      </c>
      <c r="O224" s="124"/>
      <c r="P224" s="125"/>
      <c r="Q224" s="14"/>
      <c r="R224" s="14">
        <f>SUM(R206:R223)</f>
        <v>1673930103.6459</v>
      </c>
      <c r="S224" s="14">
        <f t="shared" ref="S224:W224" si="45">SUM(S206:S223)</f>
        <v>-120336180.83999997</v>
      </c>
      <c r="T224" s="14">
        <f t="shared" si="45"/>
        <v>15728532.242599998</v>
      </c>
      <c r="U224" s="14">
        <f t="shared" si="45"/>
        <v>27930588.857799999</v>
      </c>
      <c r="V224" s="14">
        <f t="shared" si="45"/>
        <v>1087997948.4085</v>
      </c>
      <c r="W224" s="14">
        <f t="shared" si="45"/>
        <v>2685250992.3148003</v>
      </c>
    </row>
    <row r="225" spans="1:23" ht="24.95" customHeight="1" x14ac:dyDescent="0.2">
      <c r="A225" s="132"/>
      <c r="B225" s="130"/>
      <c r="C225" s="1">
        <v>23</v>
      </c>
      <c r="D225" s="1" t="s">
        <v>51</v>
      </c>
      <c r="E225" s="5" t="s">
        <v>286</v>
      </c>
      <c r="F225" s="5">
        <v>106745238.5414</v>
      </c>
      <c r="G225" s="5">
        <f t="shared" si="42"/>
        <v>-6685343.3799999999</v>
      </c>
      <c r="H225" s="5">
        <v>1002996.4349</v>
      </c>
      <c r="I225" s="5">
        <v>1781112.2242999999</v>
      </c>
      <c r="J225" s="5">
        <v>77920957.159199998</v>
      </c>
      <c r="K225" s="6">
        <f t="shared" si="39"/>
        <v>180764960.97979999</v>
      </c>
      <c r="L225" s="11"/>
      <c r="M225" s="126">
        <v>29</v>
      </c>
      <c r="N225" s="129">
        <v>29</v>
      </c>
      <c r="O225" s="12">
        <v>1</v>
      </c>
      <c r="P225" s="1" t="s">
        <v>70</v>
      </c>
      <c r="Q225" s="5" t="s">
        <v>650</v>
      </c>
      <c r="R225" s="5">
        <v>65958940.042000003</v>
      </c>
      <c r="S225" s="5">
        <f t="shared" ref="S225:S253" si="46">-6685343.38</f>
        <v>-6685343.3799999999</v>
      </c>
      <c r="T225" s="5">
        <v>619761.43019999994</v>
      </c>
      <c r="U225" s="5">
        <v>1100566.8825999999</v>
      </c>
      <c r="V225" s="5">
        <v>46096433.1796</v>
      </c>
      <c r="W225" s="6">
        <f t="shared" si="40"/>
        <v>107090358.15440001</v>
      </c>
    </row>
    <row r="226" spans="1:23" ht="24.95" customHeight="1" x14ac:dyDescent="0.2">
      <c r="A226" s="132"/>
      <c r="B226" s="130"/>
      <c r="C226" s="1">
        <v>24</v>
      </c>
      <c r="D226" s="1" t="s">
        <v>51</v>
      </c>
      <c r="E226" s="5" t="s">
        <v>287</v>
      </c>
      <c r="F226" s="5">
        <v>87845075.989099994</v>
      </c>
      <c r="G226" s="5">
        <f t="shared" si="42"/>
        <v>-6685343.3799999999</v>
      </c>
      <c r="H226" s="5">
        <v>825407.28969999996</v>
      </c>
      <c r="I226" s="5">
        <v>1465750.9864000001</v>
      </c>
      <c r="J226" s="5">
        <v>58062546.894299999</v>
      </c>
      <c r="K226" s="6">
        <f t="shared" si="39"/>
        <v>141513437.77950001</v>
      </c>
      <c r="L226" s="11"/>
      <c r="M226" s="127"/>
      <c r="N226" s="130"/>
      <c r="O226" s="12">
        <v>2</v>
      </c>
      <c r="P226" s="1" t="s">
        <v>70</v>
      </c>
      <c r="Q226" s="5" t="s">
        <v>651</v>
      </c>
      <c r="R226" s="5">
        <v>66143963.997100003</v>
      </c>
      <c r="S226" s="5">
        <f t="shared" si="46"/>
        <v>-6685343.3799999999</v>
      </c>
      <c r="T226" s="5">
        <v>621499.94680000003</v>
      </c>
      <c r="U226" s="5">
        <v>1103654.125</v>
      </c>
      <c r="V226" s="5">
        <v>45193392.364100002</v>
      </c>
      <c r="W226" s="6">
        <f t="shared" si="40"/>
        <v>106377167.053</v>
      </c>
    </row>
    <row r="227" spans="1:23" ht="24.95" customHeight="1" x14ac:dyDescent="0.2">
      <c r="A227" s="132"/>
      <c r="B227" s="131"/>
      <c r="C227" s="1">
        <v>25</v>
      </c>
      <c r="D227" s="1" t="s">
        <v>51</v>
      </c>
      <c r="E227" s="5" t="s">
        <v>288</v>
      </c>
      <c r="F227" s="5">
        <v>84361362.820600003</v>
      </c>
      <c r="G227" s="5">
        <f>-6685343.38</f>
        <v>-6685343.3799999999</v>
      </c>
      <c r="H227" s="5">
        <v>792673.72770000005</v>
      </c>
      <c r="I227" s="5">
        <v>1407623.0156</v>
      </c>
      <c r="J227" s="5">
        <v>55597654.311099999</v>
      </c>
      <c r="K227" s="6">
        <f t="shared" si="39"/>
        <v>135473970.495</v>
      </c>
      <c r="L227" s="11"/>
      <c r="M227" s="127"/>
      <c r="N227" s="130"/>
      <c r="O227" s="12">
        <v>3</v>
      </c>
      <c r="P227" s="1" t="s">
        <v>70</v>
      </c>
      <c r="Q227" s="5" t="s">
        <v>880</v>
      </c>
      <c r="R227" s="5">
        <v>82404268.676200002</v>
      </c>
      <c r="S227" s="5">
        <f t="shared" si="46"/>
        <v>-6685343.3799999999</v>
      </c>
      <c r="T227" s="5">
        <v>774284.5379</v>
      </c>
      <c r="U227" s="5">
        <v>1374967.6546</v>
      </c>
      <c r="V227" s="5">
        <v>54966053.685599998</v>
      </c>
      <c r="W227" s="6">
        <f t="shared" si="40"/>
        <v>132834231.1743</v>
      </c>
    </row>
    <row r="228" spans="1:23" ht="24.95" customHeight="1" x14ac:dyDescent="0.2">
      <c r="A228" s="1"/>
      <c r="B228" s="123" t="s">
        <v>838</v>
      </c>
      <c r="C228" s="124"/>
      <c r="D228" s="125"/>
      <c r="E228" s="14"/>
      <c r="F228" s="14">
        <f>SUM(F203:F227)</f>
        <v>2160348229.3843999</v>
      </c>
      <c r="G228" s="14">
        <f t="shared" ref="G228:K228" si="47">SUM(G203:G227)</f>
        <v>-167133584.49999994</v>
      </c>
      <c r="H228" s="14">
        <f t="shared" si="47"/>
        <v>20298999.765500002</v>
      </c>
      <c r="I228" s="14">
        <f t="shared" si="47"/>
        <v>36046784.781200007</v>
      </c>
      <c r="J228" s="14">
        <f t="shared" si="47"/>
        <v>1531167425.5540998</v>
      </c>
      <c r="K228" s="14">
        <f t="shared" si="47"/>
        <v>3580727854.9851999</v>
      </c>
      <c r="L228" s="11"/>
      <c r="M228" s="127"/>
      <c r="N228" s="130"/>
      <c r="O228" s="12">
        <v>4</v>
      </c>
      <c r="P228" s="1" t="s">
        <v>70</v>
      </c>
      <c r="Q228" s="5" t="s">
        <v>881</v>
      </c>
      <c r="R228" s="5">
        <v>72843552.109699994</v>
      </c>
      <c r="S228" s="5">
        <f t="shared" si="46"/>
        <v>-6685343.3799999999</v>
      </c>
      <c r="T228" s="5">
        <v>684450.41729999997</v>
      </c>
      <c r="U228" s="5">
        <v>1215441.0153999999</v>
      </c>
      <c r="V228" s="5">
        <v>46054472.982799999</v>
      </c>
      <c r="W228" s="6">
        <f t="shared" si="40"/>
        <v>114112573.14519998</v>
      </c>
    </row>
    <row r="229" spans="1:23" ht="24.95" customHeight="1" x14ac:dyDescent="0.2">
      <c r="A229" s="132">
        <v>11</v>
      </c>
      <c r="B229" s="129">
        <v>11</v>
      </c>
      <c r="C229" s="1">
        <v>1</v>
      </c>
      <c r="D229" s="1" t="s">
        <v>52</v>
      </c>
      <c r="E229" s="5" t="s">
        <v>289</v>
      </c>
      <c r="F229" s="5">
        <v>95797977.318800002</v>
      </c>
      <c r="G229" s="5">
        <f>-7643323.1532</f>
        <v>-7643323.1531999996</v>
      </c>
      <c r="H229" s="5">
        <v>900134.10459999996</v>
      </c>
      <c r="I229" s="5">
        <v>1598450.2053</v>
      </c>
      <c r="J229" s="5">
        <v>62578476.612400003</v>
      </c>
      <c r="K229" s="6">
        <f t="shared" si="39"/>
        <v>153231715.08790001</v>
      </c>
      <c r="L229" s="11"/>
      <c r="M229" s="127"/>
      <c r="N229" s="130"/>
      <c r="O229" s="12">
        <v>5</v>
      </c>
      <c r="P229" s="1" t="s">
        <v>70</v>
      </c>
      <c r="Q229" s="5" t="s">
        <v>882</v>
      </c>
      <c r="R229" s="5">
        <v>68932856.005500004</v>
      </c>
      <c r="S229" s="5">
        <f t="shared" si="46"/>
        <v>-6685343.3799999999</v>
      </c>
      <c r="T229" s="5">
        <v>647704.85089999996</v>
      </c>
      <c r="U229" s="5">
        <v>1150188.5626000001</v>
      </c>
      <c r="V229" s="5">
        <v>45448261.7073</v>
      </c>
      <c r="W229" s="6">
        <f t="shared" si="40"/>
        <v>109493667.74630001</v>
      </c>
    </row>
    <row r="230" spans="1:23" ht="24.95" customHeight="1" x14ac:dyDescent="0.2">
      <c r="A230" s="132"/>
      <c r="B230" s="130"/>
      <c r="C230" s="1">
        <v>2</v>
      </c>
      <c r="D230" s="1" t="s">
        <v>52</v>
      </c>
      <c r="E230" s="5" t="s">
        <v>290</v>
      </c>
      <c r="F230" s="5">
        <v>89954150.174500003</v>
      </c>
      <c r="G230" s="5">
        <f>-7584884.8817</f>
        <v>-7584884.8816999998</v>
      </c>
      <c r="H230" s="5">
        <v>845224.50989999995</v>
      </c>
      <c r="I230" s="5">
        <v>1500942.2312</v>
      </c>
      <c r="J230" s="5">
        <v>63162811.204099998</v>
      </c>
      <c r="K230" s="6">
        <f t="shared" si="39"/>
        <v>147878243.23800001</v>
      </c>
      <c r="L230" s="11"/>
      <c r="M230" s="127"/>
      <c r="N230" s="130"/>
      <c r="O230" s="12">
        <v>6</v>
      </c>
      <c r="P230" s="1" t="s">
        <v>70</v>
      </c>
      <c r="Q230" s="5" t="s">
        <v>652</v>
      </c>
      <c r="R230" s="5">
        <v>78511137.206699997</v>
      </c>
      <c r="S230" s="5">
        <f t="shared" si="46"/>
        <v>-6685343.3799999999</v>
      </c>
      <c r="T230" s="5">
        <v>737704.01179999998</v>
      </c>
      <c r="U230" s="5">
        <v>1310008.2789</v>
      </c>
      <c r="V230" s="5">
        <v>53646997.2443</v>
      </c>
      <c r="W230" s="6">
        <f t="shared" si="40"/>
        <v>127520503.3617</v>
      </c>
    </row>
    <row r="231" spans="1:23" ht="24.95" customHeight="1" x14ac:dyDescent="0.2">
      <c r="A231" s="132"/>
      <c r="B231" s="130"/>
      <c r="C231" s="1">
        <v>3</v>
      </c>
      <c r="D231" s="1" t="s">
        <v>52</v>
      </c>
      <c r="E231" s="5" t="s">
        <v>866</v>
      </c>
      <c r="F231" s="5">
        <v>90728530.674199998</v>
      </c>
      <c r="G231" s="5">
        <f>-7592628.6867</f>
        <v>-7592628.6867000004</v>
      </c>
      <c r="H231" s="5">
        <v>852500.72089999996</v>
      </c>
      <c r="I231" s="5">
        <v>1513863.2625</v>
      </c>
      <c r="J231" s="5">
        <v>63217921.320100002</v>
      </c>
      <c r="K231" s="6">
        <f t="shared" si="39"/>
        <v>148720187.29100001</v>
      </c>
      <c r="L231" s="11"/>
      <c r="M231" s="127"/>
      <c r="N231" s="130"/>
      <c r="O231" s="12">
        <v>7</v>
      </c>
      <c r="P231" s="1" t="s">
        <v>70</v>
      </c>
      <c r="Q231" s="5" t="s">
        <v>653</v>
      </c>
      <c r="R231" s="5">
        <v>65803997.889700003</v>
      </c>
      <c r="S231" s="5">
        <f t="shared" si="46"/>
        <v>-6685343.3799999999</v>
      </c>
      <c r="T231" s="5">
        <v>618305.56740000006</v>
      </c>
      <c r="U231" s="5">
        <v>1097981.5741999999</v>
      </c>
      <c r="V231" s="5">
        <v>47009037.5726</v>
      </c>
      <c r="W231" s="6">
        <f t="shared" si="40"/>
        <v>107843979.22389999</v>
      </c>
    </row>
    <row r="232" spans="1:23" ht="24.95" customHeight="1" x14ac:dyDescent="0.2">
      <c r="A232" s="132"/>
      <c r="B232" s="130"/>
      <c r="C232" s="1">
        <v>4</v>
      </c>
      <c r="D232" s="1" t="s">
        <v>52</v>
      </c>
      <c r="E232" s="5" t="s">
        <v>52</v>
      </c>
      <c r="F232" s="5">
        <v>87487655.578700006</v>
      </c>
      <c r="G232" s="5">
        <f>-7560219.9358</f>
        <v>-7560219.9358000001</v>
      </c>
      <c r="H232" s="5">
        <v>822048.90670000005</v>
      </c>
      <c r="I232" s="5">
        <v>1459787.1995000001</v>
      </c>
      <c r="J232" s="5">
        <v>59603486.7086</v>
      </c>
      <c r="K232" s="6">
        <f t="shared" si="39"/>
        <v>141812758.45770001</v>
      </c>
      <c r="L232" s="11"/>
      <c r="M232" s="127"/>
      <c r="N232" s="130"/>
      <c r="O232" s="12">
        <v>8</v>
      </c>
      <c r="P232" s="1" t="s">
        <v>70</v>
      </c>
      <c r="Q232" s="5" t="s">
        <v>654</v>
      </c>
      <c r="R232" s="5">
        <v>68340830.057300001</v>
      </c>
      <c r="S232" s="5">
        <f t="shared" si="46"/>
        <v>-6685343.3799999999</v>
      </c>
      <c r="T232" s="5">
        <v>642142.07429999998</v>
      </c>
      <c r="U232" s="5">
        <v>1140310.233</v>
      </c>
      <c r="V232" s="5">
        <v>46077066.934900001</v>
      </c>
      <c r="W232" s="6">
        <f t="shared" si="40"/>
        <v>109515005.91949999</v>
      </c>
    </row>
    <row r="233" spans="1:23" ht="24.95" customHeight="1" x14ac:dyDescent="0.2">
      <c r="A233" s="132"/>
      <c r="B233" s="130"/>
      <c r="C233" s="1">
        <v>5</v>
      </c>
      <c r="D233" s="1" t="s">
        <v>52</v>
      </c>
      <c r="E233" s="5" t="s">
        <v>291</v>
      </c>
      <c r="F233" s="5">
        <v>87203753.320299998</v>
      </c>
      <c r="G233" s="5">
        <f>-7557380.9132</f>
        <v>-7557380.9132000003</v>
      </c>
      <c r="H233" s="5">
        <v>819381.31279999996</v>
      </c>
      <c r="I233" s="5">
        <v>1455050.1096000001</v>
      </c>
      <c r="J233" s="5">
        <v>61848775.641000003</v>
      </c>
      <c r="K233" s="6">
        <f t="shared" si="39"/>
        <v>143769579.47049999</v>
      </c>
      <c r="L233" s="11"/>
      <c r="M233" s="127"/>
      <c r="N233" s="130"/>
      <c r="O233" s="12">
        <v>9</v>
      </c>
      <c r="P233" s="1" t="s">
        <v>70</v>
      </c>
      <c r="Q233" s="5" t="s">
        <v>655</v>
      </c>
      <c r="R233" s="5">
        <v>67216597.338799998</v>
      </c>
      <c r="S233" s="5">
        <f t="shared" si="46"/>
        <v>-6685343.3799999999</v>
      </c>
      <c r="T233" s="5">
        <v>631578.59230000002</v>
      </c>
      <c r="U233" s="5">
        <v>1121551.6947999999</v>
      </c>
      <c r="V233" s="5">
        <v>45885795.382799998</v>
      </c>
      <c r="W233" s="6">
        <f t="shared" si="40"/>
        <v>108170179.62869999</v>
      </c>
    </row>
    <row r="234" spans="1:23" ht="24.95" customHeight="1" x14ac:dyDescent="0.2">
      <c r="A234" s="132"/>
      <c r="B234" s="130"/>
      <c r="C234" s="1">
        <v>6</v>
      </c>
      <c r="D234" s="1" t="s">
        <v>52</v>
      </c>
      <c r="E234" s="5" t="s">
        <v>292</v>
      </c>
      <c r="F234" s="5">
        <v>90638881.461999997</v>
      </c>
      <c r="G234" s="5">
        <f>-7591732.1946</f>
        <v>-7591732.1946</v>
      </c>
      <c r="H234" s="5">
        <v>851658.36159999995</v>
      </c>
      <c r="I234" s="5">
        <v>1512367.4084000001</v>
      </c>
      <c r="J234" s="5">
        <v>60364747.486000001</v>
      </c>
      <c r="K234" s="6">
        <f t="shared" si="39"/>
        <v>145775922.52340001</v>
      </c>
      <c r="L234" s="11"/>
      <c r="M234" s="127"/>
      <c r="N234" s="130"/>
      <c r="O234" s="12">
        <v>10</v>
      </c>
      <c r="P234" s="1" t="s">
        <v>70</v>
      </c>
      <c r="Q234" s="5" t="s">
        <v>656</v>
      </c>
      <c r="R234" s="5">
        <v>76304120.469799995</v>
      </c>
      <c r="S234" s="5">
        <f t="shared" si="46"/>
        <v>-6685343.3799999999</v>
      </c>
      <c r="T234" s="5">
        <v>716966.50679999997</v>
      </c>
      <c r="U234" s="5">
        <v>1273182.8004000001</v>
      </c>
      <c r="V234" s="5">
        <v>52844015.3596</v>
      </c>
      <c r="W234" s="6">
        <f t="shared" si="40"/>
        <v>124452941.75659999</v>
      </c>
    </row>
    <row r="235" spans="1:23" ht="24.95" customHeight="1" x14ac:dyDescent="0.2">
      <c r="A235" s="132"/>
      <c r="B235" s="130"/>
      <c r="C235" s="1">
        <v>7</v>
      </c>
      <c r="D235" s="1" t="s">
        <v>52</v>
      </c>
      <c r="E235" s="5" t="s">
        <v>293</v>
      </c>
      <c r="F235" s="5">
        <v>105904628.1372</v>
      </c>
      <c r="G235" s="5">
        <f>-7744389.6614</f>
        <v>-7744389.6613999996</v>
      </c>
      <c r="H235" s="5">
        <v>995097.91639999999</v>
      </c>
      <c r="I235" s="5">
        <v>1767086.1048000001</v>
      </c>
      <c r="J235" s="5">
        <v>70095568.155499995</v>
      </c>
      <c r="K235" s="6">
        <f t="shared" si="39"/>
        <v>171017990.65249997</v>
      </c>
      <c r="L235" s="11"/>
      <c r="M235" s="127"/>
      <c r="N235" s="130"/>
      <c r="O235" s="12">
        <v>11</v>
      </c>
      <c r="P235" s="1" t="s">
        <v>70</v>
      </c>
      <c r="Q235" s="5" t="s">
        <v>657</v>
      </c>
      <c r="R235" s="5">
        <v>80793138.930199996</v>
      </c>
      <c r="S235" s="5">
        <f t="shared" si="46"/>
        <v>-6685343.3799999999</v>
      </c>
      <c r="T235" s="5">
        <v>759146.08849999995</v>
      </c>
      <c r="U235" s="5">
        <v>1348084.9295999999</v>
      </c>
      <c r="V235" s="5">
        <v>56981816.755599998</v>
      </c>
      <c r="W235" s="6">
        <f t="shared" si="40"/>
        <v>133196843.32389998</v>
      </c>
    </row>
    <row r="236" spans="1:23" ht="24.95" customHeight="1" x14ac:dyDescent="0.2">
      <c r="A236" s="132"/>
      <c r="B236" s="130"/>
      <c r="C236" s="1">
        <v>8</v>
      </c>
      <c r="D236" s="1" t="s">
        <v>52</v>
      </c>
      <c r="E236" s="5" t="s">
        <v>294</v>
      </c>
      <c r="F236" s="5">
        <v>93807498.024700001</v>
      </c>
      <c r="G236" s="5">
        <f>-7623418.3602</f>
        <v>-7623418.3602</v>
      </c>
      <c r="H236" s="5">
        <v>881431.22230000002</v>
      </c>
      <c r="I236" s="5">
        <v>1565237.7918</v>
      </c>
      <c r="J236" s="5">
        <v>62497783.926299997</v>
      </c>
      <c r="K236" s="6">
        <f t="shared" si="39"/>
        <v>151128532.6049</v>
      </c>
      <c r="L236" s="11"/>
      <c r="M236" s="127"/>
      <c r="N236" s="130"/>
      <c r="O236" s="12">
        <v>12</v>
      </c>
      <c r="P236" s="1" t="s">
        <v>70</v>
      </c>
      <c r="Q236" s="5" t="s">
        <v>658</v>
      </c>
      <c r="R236" s="5">
        <v>93378250.057099998</v>
      </c>
      <c r="S236" s="5">
        <f t="shared" si="46"/>
        <v>-6685343.3799999999</v>
      </c>
      <c r="T236" s="5">
        <v>877397.93530000001</v>
      </c>
      <c r="U236" s="5">
        <v>1558075.5164000001</v>
      </c>
      <c r="V236" s="5">
        <v>59472291.9089</v>
      </c>
      <c r="W236" s="6">
        <f t="shared" si="40"/>
        <v>148600672.0377</v>
      </c>
    </row>
    <row r="237" spans="1:23" ht="24.95" customHeight="1" x14ac:dyDescent="0.2">
      <c r="A237" s="132"/>
      <c r="B237" s="130"/>
      <c r="C237" s="1">
        <v>9</v>
      </c>
      <c r="D237" s="1" t="s">
        <v>52</v>
      </c>
      <c r="E237" s="5" t="s">
        <v>295</v>
      </c>
      <c r="F237" s="5">
        <v>84873311.085999995</v>
      </c>
      <c r="G237" s="5">
        <f>-7534076.4909</f>
        <v>-7534076.4908999996</v>
      </c>
      <c r="H237" s="5">
        <v>797484.0808</v>
      </c>
      <c r="I237" s="5">
        <v>1416165.1982</v>
      </c>
      <c r="J237" s="5">
        <v>58896021.055100001</v>
      </c>
      <c r="K237" s="6">
        <f t="shared" si="39"/>
        <v>138448904.92919999</v>
      </c>
      <c r="L237" s="11"/>
      <c r="M237" s="127"/>
      <c r="N237" s="130"/>
      <c r="O237" s="12">
        <v>13</v>
      </c>
      <c r="P237" s="1" t="s">
        <v>70</v>
      </c>
      <c r="Q237" s="5" t="s">
        <v>659</v>
      </c>
      <c r="R237" s="5">
        <v>87041998.060299993</v>
      </c>
      <c r="S237" s="5">
        <f t="shared" si="46"/>
        <v>-6685343.3799999999</v>
      </c>
      <c r="T237" s="5">
        <v>817861.43279999995</v>
      </c>
      <c r="U237" s="5">
        <v>1452351.1202</v>
      </c>
      <c r="V237" s="5">
        <v>55360790.351300001</v>
      </c>
      <c r="W237" s="6">
        <f t="shared" si="40"/>
        <v>137987657.58459997</v>
      </c>
    </row>
    <row r="238" spans="1:23" ht="24.95" customHeight="1" x14ac:dyDescent="0.2">
      <c r="A238" s="132"/>
      <c r="B238" s="130"/>
      <c r="C238" s="1">
        <v>10</v>
      </c>
      <c r="D238" s="1" t="s">
        <v>52</v>
      </c>
      <c r="E238" s="5" t="s">
        <v>296</v>
      </c>
      <c r="F238" s="5">
        <v>117888661.94490001</v>
      </c>
      <c r="G238" s="5">
        <f>-7864229.9994</f>
        <v>-7864229.9994000001</v>
      </c>
      <c r="H238" s="5">
        <v>1107701.9383</v>
      </c>
      <c r="I238" s="5">
        <v>1967047.3341000001</v>
      </c>
      <c r="J238" s="5">
        <v>72422864.765900001</v>
      </c>
      <c r="K238" s="6">
        <f t="shared" si="39"/>
        <v>185522045.98379999</v>
      </c>
      <c r="L238" s="11"/>
      <c r="M238" s="127"/>
      <c r="N238" s="130"/>
      <c r="O238" s="12">
        <v>14</v>
      </c>
      <c r="P238" s="1" t="s">
        <v>70</v>
      </c>
      <c r="Q238" s="5" t="s">
        <v>660</v>
      </c>
      <c r="R238" s="5">
        <v>75873664.187399998</v>
      </c>
      <c r="S238" s="5">
        <f t="shared" si="46"/>
        <v>-6685343.3799999999</v>
      </c>
      <c r="T238" s="5">
        <v>712921.86629999999</v>
      </c>
      <c r="U238" s="5">
        <v>1266000.3633999999</v>
      </c>
      <c r="V238" s="5">
        <v>53166427.469599999</v>
      </c>
      <c r="W238" s="6">
        <f t="shared" si="40"/>
        <v>124333670.50670001</v>
      </c>
    </row>
    <row r="239" spans="1:23" ht="24.95" customHeight="1" x14ac:dyDescent="0.2">
      <c r="A239" s="132"/>
      <c r="B239" s="130"/>
      <c r="C239" s="1">
        <v>11</v>
      </c>
      <c r="D239" s="1" t="s">
        <v>52</v>
      </c>
      <c r="E239" s="5" t="s">
        <v>297</v>
      </c>
      <c r="F239" s="5">
        <v>91456263.555999994</v>
      </c>
      <c r="G239" s="5">
        <f>-7599906.0156</f>
        <v>-7599906.0155999996</v>
      </c>
      <c r="H239" s="5">
        <v>859338.62289999996</v>
      </c>
      <c r="I239" s="5">
        <v>1526005.9487000001</v>
      </c>
      <c r="J239" s="5">
        <v>62208246.614299998</v>
      </c>
      <c r="K239" s="6">
        <f t="shared" si="39"/>
        <v>148449948.7263</v>
      </c>
      <c r="L239" s="11"/>
      <c r="M239" s="127"/>
      <c r="N239" s="130"/>
      <c r="O239" s="12">
        <v>15</v>
      </c>
      <c r="P239" s="1" t="s">
        <v>70</v>
      </c>
      <c r="Q239" s="5" t="s">
        <v>661</v>
      </c>
      <c r="R239" s="5">
        <v>59623138.0638</v>
      </c>
      <c r="S239" s="5">
        <f t="shared" si="46"/>
        <v>-6685343.3799999999</v>
      </c>
      <c r="T239" s="5">
        <v>560229.15619999997</v>
      </c>
      <c r="U239" s="5">
        <v>994849.99529999995</v>
      </c>
      <c r="V239" s="5">
        <v>41417572.380500004</v>
      </c>
      <c r="W239" s="6">
        <f t="shared" si="40"/>
        <v>95910446.215800002</v>
      </c>
    </row>
    <row r="240" spans="1:23" ht="24.95" customHeight="1" x14ac:dyDescent="0.2">
      <c r="A240" s="132"/>
      <c r="B240" s="130"/>
      <c r="C240" s="1">
        <v>12</v>
      </c>
      <c r="D240" s="1" t="s">
        <v>52</v>
      </c>
      <c r="E240" s="5" t="s">
        <v>298</v>
      </c>
      <c r="F240" s="5">
        <v>100914961.5987</v>
      </c>
      <c r="G240" s="5">
        <f>-7694492.996</f>
        <v>-7694492.9960000003</v>
      </c>
      <c r="H240" s="5">
        <v>948214.16009999998</v>
      </c>
      <c r="I240" s="5">
        <v>1683830.3439</v>
      </c>
      <c r="J240" s="5">
        <v>67911844.753900006</v>
      </c>
      <c r="K240" s="6">
        <f t="shared" si="39"/>
        <v>163764357.86059999</v>
      </c>
      <c r="L240" s="11"/>
      <c r="M240" s="127"/>
      <c r="N240" s="130"/>
      <c r="O240" s="12">
        <v>16</v>
      </c>
      <c r="P240" s="1" t="s">
        <v>70</v>
      </c>
      <c r="Q240" s="5" t="s">
        <v>556</v>
      </c>
      <c r="R240" s="5">
        <v>76830056.252200007</v>
      </c>
      <c r="S240" s="5">
        <f t="shared" si="46"/>
        <v>-6685343.3799999999</v>
      </c>
      <c r="T240" s="5">
        <v>721908.28899999999</v>
      </c>
      <c r="U240" s="5">
        <v>1281958.3735</v>
      </c>
      <c r="V240" s="5">
        <v>48553196.721900001</v>
      </c>
      <c r="W240" s="6">
        <f t="shared" si="40"/>
        <v>120701776.25660002</v>
      </c>
    </row>
    <row r="241" spans="1:23" ht="24.95" customHeight="1" x14ac:dyDescent="0.2">
      <c r="A241" s="132"/>
      <c r="B241" s="131"/>
      <c r="C241" s="1">
        <v>13</v>
      </c>
      <c r="D241" s="1" t="s">
        <v>52</v>
      </c>
      <c r="E241" s="5" t="s">
        <v>299</v>
      </c>
      <c r="F241" s="5">
        <v>110526922.4534</v>
      </c>
      <c r="G241" s="5">
        <f>-7790612.6045</f>
        <v>-7790612.6045000004</v>
      </c>
      <c r="H241" s="5">
        <v>1038529.7807</v>
      </c>
      <c r="I241" s="5">
        <v>1844212.0266</v>
      </c>
      <c r="J241" s="5">
        <v>72752330.014500007</v>
      </c>
      <c r="K241" s="6">
        <f t="shared" si="39"/>
        <v>178371381.67070001</v>
      </c>
      <c r="L241" s="11"/>
      <c r="M241" s="127"/>
      <c r="N241" s="130"/>
      <c r="O241" s="12">
        <v>17</v>
      </c>
      <c r="P241" s="1" t="s">
        <v>70</v>
      </c>
      <c r="Q241" s="5" t="s">
        <v>662</v>
      </c>
      <c r="R241" s="5">
        <v>67736199.182300001</v>
      </c>
      <c r="S241" s="5">
        <f t="shared" si="46"/>
        <v>-6685343.3799999999</v>
      </c>
      <c r="T241" s="5">
        <v>636460.85970000003</v>
      </c>
      <c r="U241" s="5">
        <v>1130221.5821</v>
      </c>
      <c r="V241" s="5">
        <v>44405114.479900002</v>
      </c>
      <c r="W241" s="6">
        <f t="shared" si="40"/>
        <v>107222652.72400001</v>
      </c>
    </row>
    <row r="242" spans="1:23" ht="24.95" customHeight="1" x14ac:dyDescent="0.2">
      <c r="A242" s="1"/>
      <c r="B242" s="123" t="s">
        <v>839</v>
      </c>
      <c r="C242" s="124"/>
      <c r="D242" s="125"/>
      <c r="E242" s="14"/>
      <c r="F242" s="14">
        <f>SUM(F229:F241)</f>
        <v>1247183195.3293998</v>
      </c>
      <c r="G242" s="14">
        <f t="shared" ref="G242:K242" si="48">SUM(G229:G241)</f>
        <v>-99381295.89320001</v>
      </c>
      <c r="H242" s="14">
        <f t="shared" si="48"/>
        <v>11718745.638</v>
      </c>
      <c r="I242" s="14">
        <f t="shared" si="48"/>
        <v>20810045.1646</v>
      </c>
      <c r="J242" s="14">
        <f t="shared" si="48"/>
        <v>837560878.25770009</v>
      </c>
      <c r="K242" s="14">
        <f t="shared" si="48"/>
        <v>2017891568.4965</v>
      </c>
      <c r="L242" s="11"/>
      <c r="M242" s="127"/>
      <c r="N242" s="130"/>
      <c r="O242" s="12">
        <v>18</v>
      </c>
      <c r="P242" s="1" t="s">
        <v>70</v>
      </c>
      <c r="Q242" s="5" t="s">
        <v>883</v>
      </c>
      <c r="R242" s="5">
        <v>70615720.965000004</v>
      </c>
      <c r="S242" s="5">
        <f t="shared" si="46"/>
        <v>-6685343.3799999999</v>
      </c>
      <c r="T242" s="5">
        <v>663517.33660000004</v>
      </c>
      <c r="U242" s="5">
        <v>1178268.2353000001</v>
      </c>
      <c r="V242" s="5">
        <v>49729277.678000003</v>
      </c>
      <c r="W242" s="6">
        <f t="shared" si="40"/>
        <v>115501440.83489999</v>
      </c>
    </row>
    <row r="243" spans="1:23" ht="24.95" customHeight="1" x14ac:dyDescent="0.2">
      <c r="A243" s="132">
        <v>12</v>
      </c>
      <c r="B243" s="129">
        <v>12</v>
      </c>
      <c r="C243" s="1">
        <v>1</v>
      </c>
      <c r="D243" s="1" t="s">
        <v>53</v>
      </c>
      <c r="E243" s="5" t="s">
        <v>300</v>
      </c>
      <c r="F243" s="5">
        <v>114750435.3512</v>
      </c>
      <c r="G243" s="5">
        <f t="shared" ref="G243:G259" si="49">-6685343.38</f>
        <v>-6685343.3799999999</v>
      </c>
      <c r="H243" s="5">
        <v>1078214.6270000001</v>
      </c>
      <c r="I243" s="5">
        <v>1914684.0266</v>
      </c>
      <c r="J243" s="5">
        <v>70136493.519400001</v>
      </c>
      <c r="K243" s="6">
        <f t="shared" si="39"/>
        <v>181194484.14420003</v>
      </c>
      <c r="L243" s="11"/>
      <c r="M243" s="127"/>
      <c r="N243" s="130"/>
      <c r="O243" s="12">
        <v>19</v>
      </c>
      <c r="P243" s="1" t="s">
        <v>70</v>
      </c>
      <c r="Q243" s="5" t="s">
        <v>663</v>
      </c>
      <c r="R243" s="5">
        <v>74831083.385399997</v>
      </c>
      <c r="S243" s="5">
        <f t="shared" si="46"/>
        <v>-6685343.3799999999</v>
      </c>
      <c r="T243" s="5">
        <v>703125.59959999996</v>
      </c>
      <c r="U243" s="5">
        <v>1248604.2394000001</v>
      </c>
      <c r="V243" s="5">
        <v>49366937.631399997</v>
      </c>
      <c r="W243" s="6">
        <f t="shared" si="40"/>
        <v>119464407.47580001</v>
      </c>
    </row>
    <row r="244" spans="1:23" ht="24.95" customHeight="1" x14ac:dyDescent="0.2">
      <c r="A244" s="132"/>
      <c r="B244" s="130"/>
      <c r="C244" s="1">
        <v>2</v>
      </c>
      <c r="D244" s="1" t="s">
        <v>53</v>
      </c>
      <c r="E244" s="5" t="s">
        <v>301</v>
      </c>
      <c r="F244" s="5">
        <v>108987944.06829999</v>
      </c>
      <c r="G244" s="5">
        <f t="shared" si="49"/>
        <v>-6685343.3799999999</v>
      </c>
      <c r="H244" s="5">
        <v>1024069.2778</v>
      </c>
      <c r="I244" s="5">
        <v>1818533.193</v>
      </c>
      <c r="J244" s="5">
        <v>79435757.749400005</v>
      </c>
      <c r="K244" s="6">
        <f t="shared" si="39"/>
        <v>184580960.90850002</v>
      </c>
      <c r="L244" s="11"/>
      <c r="M244" s="127"/>
      <c r="N244" s="130"/>
      <c r="O244" s="12">
        <v>20</v>
      </c>
      <c r="P244" s="1" t="s">
        <v>70</v>
      </c>
      <c r="Q244" s="5" t="s">
        <v>560</v>
      </c>
      <c r="R244" s="5">
        <v>74056415.2544</v>
      </c>
      <c r="S244" s="5">
        <f t="shared" si="46"/>
        <v>-6685343.3799999999</v>
      </c>
      <c r="T244" s="5">
        <v>695846.68590000004</v>
      </c>
      <c r="U244" s="5">
        <v>1235678.4087</v>
      </c>
      <c r="V244" s="5">
        <v>51272719.558899999</v>
      </c>
      <c r="W244" s="6">
        <f t="shared" si="40"/>
        <v>120575316.52790001</v>
      </c>
    </row>
    <row r="245" spans="1:23" ht="24.95" customHeight="1" x14ac:dyDescent="0.2">
      <c r="A245" s="132"/>
      <c r="B245" s="130"/>
      <c r="C245" s="1">
        <v>3</v>
      </c>
      <c r="D245" s="1" t="s">
        <v>53</v>
      </c>
      <c r="E245" s="5" t="s">
        <v>302</v>
      </c>
      <c r="F245" s="5">
        <v>72119318.807099998</v>
      </c>
      <c r="G245" s="5">
        <f t="shared" si="49"/>
        <v>-6685343.3799999999</v>
      </c>
      <c r="H245" s="5">
        <v>677645.39789999998</v>
      </c>
      <c r="I245" s="5">
        <v>1203356.7220000001</v>
      </c>
      <c r="J245" s="5">
        <v>51391881.411399998</v>
      </c>
      <c r="K245" s="6">
        <f t="shared" si="39"/>
        <v>118706858.95839998</v>
      </c>
      <c r="L245" s="11"/>
      <c r="M245" s="127"/>
      <c r="N245" s="130"/>
      <c r="O245" s="12">
        <v>21</v>
      </c>
      <c r="P245" s="1" t="s">
        <v>70</v>
      </c>
      <c r="Q245" s="5" t="s">
        <v>664</v>
      </c>
      <c r="R245" s="5">
        <v>80126250.264400005</v>
      </c>
      <c r="S245" s="5">
        <f t="shared" si="46"/>
        <v>-6685343.3799999999</v>
      </c>
      <c r="T245" s="5">
        <v>752879.88910000003</v>
      </c>
      <c r="U245" s="5">
        <v>1336957.4679</v>
      </c>
      <c r="V245" s="5">
        <v>54153986.402199998</v>
      </c>
      <c r="W245" s="6">
        <f t="shared" si="40"/>
        <v>129684730.6436</v>
      </c>
    </row>
    <row r="246" spans="1:23" ht="24.95" customHeight="1" x14ac:dyDescent="0.2">
      <c r="A246" s="132"/>
      <c r="B246" s="130"/>
      <c r="C246" s="1">
        <v>4</v>
      </c>
      <c r="D246" s="1" t="s">
        <v>53</v>
      </c>
      <c r="E246" s="5" t="s">
        <v>303</v>
      </c>
      <c r="F246" s="5">
        <v>74248963.593799993</v>
      </c>
      <c r="G246" s="5">
        <f t="shared" si="49"/>
        <v>-6685343.3799999999</v>
      </c>
      <c r="H246" s="5">
        <v>697655.90289999999</v>
      </c>
      <c r="I246" s="5">
        <v>1238891.2002999999</v>
      </c>
      <c r="J246" s="5">
        <v>53069811.102399997</v>
      </c>
      <c r="K246" s="6">
        <f t="shared" si="39"/>
        <v>122569978.41939998</v>
      </c>
      <c r="L246" s="11"/>
      <c r="M246" s="127"/>
      <c r="N246" s="130"/>
      <c r="O246" s="12">
        <v>22</v>
      </c>
      <c r="P246" s="1" t="s">
        <v>70</v>
      </c>
      <c r="Q246" s="5" t="s">
        <v>665</v>
      </c>
      <c r="R246" s="5">
        <v>72727861.445800006</v>
      </c>
      <c r="S246" s="5">
        <f t="shared" si="46"/>
        <v>-6685343.3799999999</v>
      </c>
      <c r="T246" s="5">
        <v>683363.36820000003</v>
      </c>
      <c r="U246" s="5">
        <v>1213510.6431</v>
      </c>
      <c r="V246" s="5">
        <v>49321749.727200001</v>
      </c>
      <c r="W246" s="6">
        <f t="shared" si="40"/>
        <v>117261141.8043</v>
      </c>
    </row>
    <row r="247" spans="1:23" ht="24.95" customHeight="1" x14ac:dyDescent="0.2">
      <c r="A247" s="132"/>
      <c r="B247" s="130"/>
      <c r="C247" s="1">
        <v>5</v>
      </c>
      <c r="D247" s="1" t="s">
        <v>53</v>
      </c>
      <c r="E247" s="5" t="s">
        <v>304</v>
      </c>
      <c r="F247" s="5">
        <v>88901618.159700006</v>
      </c>
      <c r="G247" s="5">
        <f t="shared" si="49"/>
        <v>-6685343.3799999999</v>
      </c>
      <c r="H247" s="5">
        <v>835334.73990000004</v>
      </c>
      <c r="I247" s="5">
        <v>1483380.0648000001</v>
      </c>
      <c r="J247" s="5">
        <v>58852786.936099999</v>
      </c>
      <c r="K247" s="6">
        <f t="shared" si="39"/>
        <v>143387776.5205</v>
      </c>
      <c r="L247" s="11"/>
      <c r="M247" s="127"/>
      <c r="N247" s="130"/>
      <c r="O247" s="12">
        <v>23</v>
      </c>
      <c r="P247" s="1" t="s">
        <v>70</v>
      </c>
      <c r="Q247" s="5" t="s">
        <v>666</v>
      </c>
      <c r="R247" s="5">
        <v>89429111.600600004</v>
      </c>
      <c r="S247" s="5">
        <f t="shared" si="46"/>
        <v>-6685343.3799999999</v>
      </c>
      <c r="T247" s="5">
        <v>840291.15800000005</v>
      </c>
      <c r="U247" s="5">
        <v>1492181.6285000001</v>
      </c>
      <c r="V247" s="5">
        <v>59865594.038000003</v>
      </c>
      <c r="W247" s="6">
        <f t="shared" si="40"/>
        <v>144941835.04510003</v>
      </c>
    </row>
    <row r="248" spans="1:23" ht="24.95" customHeight="1" x14ac:dyDescent="0.2">
      <c r="A248" s="132"/>
      <c r="B248" s="130"/>
      <c r="C248" s="1">
        <v>6</v>
      </c>
      <c r="D248" s="1" t="s">
        <v>53</v>
      </c>
      <c r="E248" s="5" t="s">
        <v>305</v>
      </c>
      <c r="F248" s="5">
        <v>75563161.455899999</v>
      </c>
      <c r="G248" s="5">
        <f t="shared" si="49"/>
        <v>-6685343.3799999999</v>
      </c>
      <c r="H248" s="5">
        <v>710004.32979999995</v>
      </c>
      <c r="I248" s="5">
        <v>1260819.4277999999</v>
      </c>
      <c r="J248" s="5">
        <v>53846373.604000002</v>
      </c>
      <c r="K248" s="6">
        <f t="shared" si="39"/>
        <v>124695015.4375</v>
      </c>
      <c r="L248" s="11"/>
      <c r="M248" s="127"/>
      <c r="N248" s="130"/>
      <c r="O248" s="12">
        <v>24</v>
      </c>
      <c r="P248" s="1" t="s">
        <v>70</v>
      </c>
      <c r="Q248" s="5" t="s">
        <v>884</v>
      </c>
      <c r="R248" s="5">
        <v>74160298.578199998</v>
      </c>
      <c r="S248" s="5">
        <f t="shared" si="46"/>
        <v>-6685343.3799999999</v>
      </c>
      <c r="T248" s="5">
        <v>696822.79130000004</v>
      </c>
      <c r="U248" s="5">
        <v>1237411.7681</v>
      </c>
      <c r="V248" s="5">
        <v>50915759.024700001</v>
      </c>
      <c r="W248" s="6">
        <f t="shared" si="40"/>
        <v>120324948.7823</v>
      </c>
    </row>
    <row r="249" spans="1:23" ht="24.95" customHeight="1" x14ac:dyDescent="0.2">
      <c r="A249" s="132"/>
      <c r="B249" s="130"/>
      <c r="C249" s="1">
        <v>7</v>
      </c>
      <c r="D249" s="1" t="s">
        <v>53</v>
      </c>
      <c r="E249" s="5" t="s">
        <v>306</v>
      </c>
      <c r="F249" s="5">
        <v>75632663.161400005</v>
      </c>
      <c r="G249" s="5">
        <f t="shared" si="49"/>
        <v>-6685343.3799999999</v>
      </c>
      <c r="H249" s="5">
        <v>710657.37959999999</v>
      </c>
      <c r="I249" s="5">
        <v>1261979.108</v>
      </c>
      <c r="J249" s="5">
        <v>50108568.841399997</v>
      </c>
      <c r="K249" s="6">
        <f t="shared" si="39"/>
        <v>121028525.11040001</v>
      </c>
      <c r="L249" s="11"/>
      <c r="M249" s="127"/>
      <c r="N249" s="130"/>
      <c r="O249" s="12">
        <v>25</v>
      </c>
      <c r="P249" s="1" t="s">
        <v>70</v>
      </c>
      <c r="Q249" s="5" t="s">
        <v>885</v>
      </c>
      <c r="R249" s="5">
        <v>97705270.5537</v>
      </c>
      <c r="S249" s="5">
        <f t="shared" si="46"/>
        <v>-6685343.3799999999</v>
      </c>
      <c r="T249" s="5">
        <v>918055.35660000006</v>
      </c>
      <c r="U249" s="5">
        <v>1630274.6065</v>
      </c>
      <c r="V249" s="5">
        <v>53019626.553400002</v>
      </c>
      <c r="W249" s="6">
        <f t="shared" si="40"/>
        <v>146587883.6902</v>
      </c>
    </row>
    <row r="250" spans="1:23" ht="24.95" customHeight="1" x14ac:dyDescent="0.2">
      <c r="A250" s="132"/>
      <c r="B250" s="130"/>
      <c r="C250" s="1">
        <v>8</v>
      </c>
      <c r="D250" s="1" t="s">
        <v>53</v>
      </c>
      <c r="E250" s="5" t="s">
        <v>307</v>
      </c>
      <c r="F250" s="5">
        <v>87740194.606000006</v>
      </c>
      <c r="G250" s="5">
        <f t="shared" si="49"/>
        <v>-6685343.3799999999</v>
      </c>
      <c r="H250" s="5">
        <v>824421.8064</v>
      </c>
      <c r="I250" s="5">
        <v>1464000.9738</v>
      </c>
      <c r="J250" s="5">
        <v>56255677.892399997</v>
      </c>
      <c r="K250" s="6">
        <f t="shared" si="39"/>
        <v>139598951.89860001</v>
      </c>
      <c r="L250" s="11"/>
      <c r="M250" s="127"/>
      <c r="N250" s="130"/>
      <c r="O250" s="12">
        <v>26</v>
      </c>
      <c r="P250" s="1" t="s">
        <v>70</v>
      </c>
      <c r="Q250" s="5" t="s">
        <v>667</v>
      </c>
      <c r="R250" s="5">
        <v>66876979.544200003</v>
      </c>
      <c r="S250" s="5">
        <f t="shared" si="46"/>
        <v>-6685343.3799999999</v>
      </c>
      <c r="T250" s="5">
        <v>628387.48569999996</v>
      </c>
      <c r="U250" s="5">
        <v>1115884.9558000001</v>
      </c>
      <c r="V250" s="5">
        <v>46143772.888700001</v>
      </c>
      <c r="W250" s="6">
        <f t="shared" si="40"/>
        <v>108079681.49439999</v>
      </c>
    </row>
    <row r="251" spans="1:23" ht="24.95" customHeight="1" x14ac:dyDescent="0.2">
      <c r="A251" s="132"/>
      <c r="B251" s="130"/>
      <c r="C251" s="1">
        <v>9</v>
      </c>
      <c r="D251" s="1" t="s">
        <v>53</v>
      </c>
      <c r="E251" s="5" t="s">
        <v>308</v>
      </c>
      <c r="F251" s="5">
        <v>96568853.507699996</v>
      </c>
      <c r="G251" s="5">
        <f t="shared" si="49"/>
        <v>-6685343.3799999999</v>
      </c>
      <c r="H251" s="5">
        <v>907377.3885</v>
      </c>
      <c r="I251" s="5">
        <v>1611312.7649999999</v>
      </c>
      <c r="J251" s="5">
        <v>62425739.529700004</v>
      </c>
      <c r="K251" s="6">
        <f t="shared" si="39"/>
        <v>154827939.8109</v>
      </c>
      <c r="L251" s="11"/>
      <c r="M251" s="127"/>
      <c r="N251" s="130"/>
      <c r="O251" s="12">
        <v>27</v>
      </c>
      <c r="P251" s="1" t="s">
        <v>70</v>
      </c>
      <c r="Q251" s="5" t="s">
        <v>668</v>
      </c>
      <c r="R251" s="5">
        <v>80890895.5097</v>
      </c>
      <c r="S251" s="5">
        <f t="shared" si="46"/>
        <v>-6685343.3799999999</v>
      </c>
      <c r="T251" s="5">
        <v>760064.62600000005</v>
      </c>
      <c r="U251" s="5">
        <v>1349716.0604000001</v>
      </c>
      <c r="V251" s="5">
        <v>52738816.005900003</v>
      </c>
      <c r="W251" s="6">
        <f t="shared" si="40"/>
        <v>129054148.822</v>
      </c>
    </row>
    <row r="252" spans="1:23" ht="24.95" customHeight="1" x14ac:dyDescent="0.2">
      <c r="A252" s="132"/>
      <c r="B252" s="130"/>
      <c r="C252" s="1">
        <v>10</v>
      </c>
      <c r="D252" s="1" t="s">
        <v>53</v>
      </c>
      <c r="E252" s="5" t="s">
        <v>309</v>
      </c>
      <c r="F252" s="5">
        <v>70268011.866699994</v>
      </c>
      <c r="G252" s="5">
        <f t="shared" si="49"/>
        <v>-6685343.3799999999</v>
      </c>
      <c r="H252" s="5">
        <v>660250.20270000002</v>
      </c>
      <c r="I252" s="5">
        <v>1172466.4876999999</v>
      </c>
      <c r="J252" s="5">
        <v>47127601.7016</v>
      </c>
      <c r="K252" s="6">
        <f t="shared" si="39"/>
        <v>112542986.87869999</v>
      </c>
      <c r="L252" s="11"/>
      <c r="M252" s="127"/>
      <c r="N252" s="130"/>
      <c r="O252" s="12">
        <v>28</v>
      </c>
      <c r="P252" s="1" t="s">
        <v>70</v>
      </c>
      <c r="Q252" s="5" t="s">
        <v>669</v>
      </c>
      <c r="R252" s="5">
        <v>81150260.4287</v>
      </c>
      <c r="S252" s="5">
        <f t="shared" si="46"/>
        <v>-6685343.3799999999</v>
      </c>
      <c r="T252" s="5">
        <v>762501.6629</v>
      </c>
      <c r="U252" s="5">
        <v>1354043.7291000001</v>
      </c>
      <c r="V252" s="5">
        <v>54753861.807499997</v>
      </c>
      <c r="W252" s="6">
        <f t="shared" si="40"/>
        <v>131335324.2482</v>
      </c>
    </row>
    <row r="253" spans="1:23" ht="24.95" customHeight="1" x14ac:dyDescent="0.2">
      <c r="A253" s="132"/>
      <c r="B253" s="130"/>
      <c r="C253" s="1">
        <v>11</v>
      </c>
      <c r="D253" s="1" t="s">
        <v>53</v>
      </c>
      <c r="E253" s="5" t="s">
        <v>310</v>
      </c>
      <c r="F253" s="5">
        <v>120572071.845</v>
      </c>
      <c r="G253" s="5">
        <f t="shared" si="49"/>
        <v>-6685343.3799999999</v>
      </c>
      <c r="H253" s="5">
        <v>1132915.7146000001</v>
      </c>
      <c r="I253" s="5">
        <v>2011821.7356</v>
      </c>
      <c r="J253" s="5">
        <v>83166389.828799993</v>
      </c>
      <c r="K253" s="6">
        <f t="shared" si="39"/>
        <v>200197855.74399999</v>
      </c>
      <c r="L253" s="11"/>
      <c r="M253" s="127"/>
      <c r="N253" s="130"/>
      <c r="O253" s="12">
        <v>29</v>
      </c>
      <c r="P253" s="1" t="s">
        <v>70</v>
      </c>
      <c r="Q253" s="5" t="s">
        <v>670</v>
      </c>
      <c r="R253" s="5">
        <v>71511686.353200004</v>
      </c>
      <c r="S253" s="5">
        <f t="shared" si="46"/>
        <v>-6685343.3799999999</v>
      </c>
      <c r="T253" s="5">
        <v>671935.97990000003</v>
      </c>
      <c r="U253" s="5">
        <v>1193217.9878</v>
      </c>
      <c r="V253" s="5">
        <v>49309795.255199999</v>
      </c>
      <c r="W253" s="6">
        <f t="shared" si="40"/>
        <v>116001292.1961</v>
      </c>
    </row>
    <row r="254" spans="1:23" ht="24.95" customHeight="1" x14ac:dyDescent="0.2">
      <c r="A254" s="132"/>
      <c r="B254" s="130"/>
      <c r="C254" s="1">
        <v>12</v>
      </c>
      <c r="D254" s="1" t="s">
        <v>53</v>
      </c>
      <c r="E254" s="5" t="s">
        <v>311</v>
      </c>
      <c r="F254" s="5">
        <v>124087844.1415</v>
      </c>
      <c r="G254" s="5">
        <f t="shared" si="49"/>
        <v>-6685343.3799999999</v>
      </c>
      <c r="H254" s="5">
        <v>1165950.5097000001</v>
      </c>
      <c r="I254" s="5">
        <v>2070484.6333999999</v>
      </c>
      <c r="J254" s="5">
        <v>83592566.755899996</v>
      </c>
      <c r="K254" s="6">
        <f t="shared" si="39"/>
        <v>204231502.66049999</v>
      </c>
      <c r="L254" s="11"/>
      <c r="M254" s="128"/>
      <c r="N254" s="131"/>
      <c r="O254" s="12">
        <v>30</v>
      </c>
      <c r="P254" s="1" t="s">
        <v>70</v>
      </c>
      <c r="Q254" s="5" t="s">
        <v>671</v>
      </c>
      <c r="R254" s="5">
        <v>79562105.317399994</v>
      </c>
      <c r="S254" s="5">
        <f>-6685343.38</f>
        <v>-6685343.3799999999</v>
      </c>
      <c r="T254" s="5">
        <v>747579.0871</v>
      </c>
      <c r="U254" s="5">
        <v>1327544.3504999999</v>
      </c>
      <c r="V254" s="5">
        <v>55719424.511600003</v>
      </c>
      <c r="W254" s="6">
        <f t="shared" si="40"/>
        <v>130671309.8866</v>
      </c>
    </row>
    <row r="255" spans="1:23" ht="24.95" customHeight="1" x14ac:dyDescent="0.2">
      <c r="A255" s="132"/>
      <c r="B255" s="130"/>
      <c r="C255" s="1">
        <v>13</v>
      </c>
      <c r="D255" s="1" t="s">
        <v>53</v>
      </c>
      <c r="E255" s="5" t="s">
        <v>312</v>
      </c>
      <c r="F255" s="5">
        <v>97260954.298299998</v>
      </c>
      <c r="G255" s="5">
        <f t="shared" si="49"/>
        <v>-6685343.3799999999</v>
      </c>
      <c r="H255" s="5">
        <v>913880.48540000001</v>
      </c>
      <c r="I255" s="5">
        <v>1622860.9071</v>
      </c>
      <c r="J255" s="5">
        <v>60645479.558399998</v>
      </c>
      <c r="K255" s="6">
        <f t="shared" si="39"/>
        <v>153757831.86920002</v>
      </c>
      <c r="L255" s="11"/>
      <c r="M255" s="18"/>
      <c r="N255" s="123" t="s">
        <v>857</v>
      </c>
      <c r="O255" s="124"/>
      <c r="P255" s="125"/>
      <c r="Q255" s="14"/>
      <c r="R255" s="14">
        <f>SUM(R225:R254)</f>
        <v>2267380647.7268004</v>
      </c>
      <c r="S255" s="14">
        <f t="shared" ref="S255:W255" si="50">SUM(S225:S254)</f>
        <v>-200560301.39999992</v>
      </c>
      <c r="T255" s="14">
        <f t="shared" si="50"/>
        <v>21304694.590399999</v>
      </c>
      <c r="U255" s="14">
        <f t="shared" si="50"/>
        <v>37832688.783100009</v>
      </c>
      <c r="V255" s="14">
        <f t="shared" si="50"/>
        <v>1518890057.5639997</v>
      </c>
      <c r="W255" s="14">
        <f t="shared" si="50"/>
        <v>3644847787.2642999</v>
      </c>
    </row>
    <row r="256" spans="1:23" ht="24.95" customHeight="1" x14ac:dyDescent="0.2">
      <c r="A256" s="132"/>
      <c r="B256" s="130"/>
      <c r="C256" s="1">
        <v>14</v>
      </c>
      <c r="D256" s="1" t="s">
        <v>53</v>
      </c>
      <c r="E256" s="5" t="s">
        <v>313</v>
      </c>
      <c r="F256" s="5">
        <v>92755361.159899995</v>
      </c>
      <c r="G256" s="5">
        <f t="shared" si="49"/>
        <v>-6685343.3799999999</v>
      </c>
      <c r="H256" s="5">
        <v>871545.16520000005</v>
      </c>
      <c r="I256" s="5">
        <v>1547682.2187999999</v>
      </c>
      <c r="J256" s="5">
        <v>57194462.5792</v>
      </c>
      <c r="K256" s="6">
        <f t="shared" si="39"/>
        <v>145683707.74309999</v>
      </c>
      <c r="L256" s="11"/>
      <c r="M256" s="126">
        <v>30</v>
      </c>
      <c r="N256" s="129">
        <v>30</v>
      </c>
      <c r="O256" s="12">
        <v>1</v>
      </c>
      <c r="P256" s="1" t="s">
        <v>71</v>
      </c>
      <c r="Q256" s="5" t="s">
        <v>672</v>
      </c>
      <c r="R256" s="5">
        <v>78304236.717899993</v>
      </c>
      <c r="S256" s="5">
        <f t="shared" ref="S256:S287" si="51">-6685343.38</f>
        <v>-6685343.3799999999</v>
      </c>
      <c r="T256" s="5">
        <v>735759.93960000004</v>
      </c>
      <c r="U256" s="5">
        <v>1306556.0126</v>
      </c>
      <c r="V256" s="5">
        <v>74721515.512500003</v>
      </c>
      <c r="W256" s="6">
        <f t="shared" si="40"/>
        <v>148382724.80260003</v>
      </c>
    </row>
    <row r="257" spans="1:23" ht="24.95" customHeight="1" x14ac:dyDescent="0.2">
      <c r="A257" s="132"/>
      <c r="B257" s="130"/>
      <c r="C257" s="1">
        <v>15</v>
      </c>
      <c r="D257" s="1" t="s">
        <v>53</v>
      </c>
      <c r="E257" s="5" t="s">
        <v>314</v>
      </c>
      <c r="F257" s="5">
        <v>101234844.7789</v>
      </c>
      <c r="G257" s="5">
        <f t="shared" si="49"/>
        <v>-6685343.3799999999</v>
      </c>
      <c r="H257" s="5">
        <v>951219.83689999999</v>
      </c>
      <c r="I257" s="5">
        <v>1689167.7982999999</v>
      </c>
      <c r="J257" s="5">
        <v>54983722.070799999</v>
      </c>
      <c r="K257" s="6">
        <f t="shared" si="39"/>
        <v>152173611.1049</v>
      </c>
      <c r="L257" s="11"/>
      <c r="M257" s="127"/>
      <c r="N257" s="130"/>
      <c r="O257" s="12">
        <v>2</v>
      </c>
      <c r="P257" s="1" t="s">
        <v>71</v>
      </c>
      <c r="Q257" s="5" t="s">
        <v>673</v>
      </c>
      <c r="R257" s="5">
        <v>90934578.514400005</v>
      </c>
      <c r="S257" s="5">
        <f t="shared" si="51"/>
        <v>-6685343.3799999999</v>
      </c>
      <c r="T257" s="5">
        <v>854436.78150000004</v>
      </c>
      <c r="U257" s="5">
        <v>1517301.3018</v>
      </c>
      <c r="V257" s="5">
        <v>83948694.276299998</v>
      </c>
      <c r="W257" s="6">
        <f t="shared" si="40"/>
        <v>170569667.49400002</v>
      </c>
    </row>
    <row r="258" spans="1:23" ht="24.95" customHeight="1" x14ac:dyDescent="0.2">
      <c r="A258" s="132"/>
      <c r="B258" s="130"/>
      <c r="C258" s="1">
        <v>16</v>
      </c>
      <c r="D258" s="1" t="s">
        <v>53</v>
      </c>
      <c r="E258" s="5" t="s">
        <v>315</v>
      </c>
      <c r="F258" s="5">
        <v>88803988.766100004</v>
      </c>
      <c r="G258" s="5">
        <f t="shared" si="49"/>
        <v>-6685343.3799999999</v>
      </c>
      <c r="H258" s="5">
        <v>834417.39740000002</v>
      </c>
      <c r="I258" s="5">
        <v>1481751.0562</v>
      </c>
      <c r="J258" s="5">
        <v>57258538.549199998</v>
      </c>
      <c r="K258" s="6">
        <f t="shared" si="39"/>
        <v>141693352.38890001</v>
      </c>
      <c r="L258" s="11"/>
      <c r="M258" s="127"/>
      <c r="N258" s="130"/>
      <c r="O258" s="12">
        <v>3</v>
      </c>
      <c r="P258" s="1" t="s">
        <v>71</v>
      </c>
      <c r="Q258" s="5" t="s">
        <v>674</v>
      </c>
      <c r="R258" s="5">
        <v>90580776.557699993</v>
      </c>
      <c r="S258" s="5">
        <f t="shared" si="51"/>
        <v>-6685343.3799999999</v>
      </c>
      <c r="T258" s="5">
        <v>851112.39800000004</v>
      </c>
      <c r="U258" s="5">
        <v>1511397.8910999999</v>
      </c>
      <c r="V258" s="5">
        <v>78968819.871999994</v>
      </c>
      <c r="W258" s="6">
        <f t="shared" si="40"/>
        <v>165226763.33880001</v>
      </c>
    </row>
    <row r="259" spans="1:23" ht="24.95" customHeight="1" x14ac:dyDescent="0.2">
      <c r="A259" s="132"/>
      <c r="B259" s="130"/>
      <c r="C259" s="1">
        <v>17</v>
      </c>
      <c r="D259" s="1" t="s">
        <v>53</v>
      </c>
      <c r="E259" s="5" t="s">
        <v>316</v>
      </c>
      <c r="F259" s="5">
        <v>72831329.227500007</v>
      </c>
      <c r="G259" s="5">
        <f t="shared" si="49"/>
        <v>-6685343.3799999999</v>
      </c>
      <c r="H259" s="5">
        <v>684335.56909999996</v>
      </c>
      <c r="I259" s="5">
        <v>1215237.0689000001</v>
      </c>
      <c r="J259" s="5">
        <v>50444848.138999999</v>
      </c>
      <c r="K259" s="6">
        <f t="shared" si="39"/>
        <v>118490406.62450001</v>
      </c>
      <c r="L259" s="11"/>
      <c r="M259" s="127"/>
      <c r="N259" s="130"/>
      <c r="O259" s="12">
        <v>4</v>
      </c>
      <c r="P259" s="1" t="s">
        <v>71</v>
      </c>
      <c r="Q259" s="5" t="s">
        <v>886</v>
      </c>
      <c r="R259" s="5">
        <v>97046644.757300004</v>
      </c>
      <c r="S259" s="5">
        <f t="shared" si="51"/>
        <v>-6685343.3799999999</v>
      </c>
      <c r="T259" s="5">
        <v>911866.79650000005</v>
      </c>
      <c r="U259" s="5">
        <v>1619285.0160000001</v>
      </c>
      <c r="V259" s="5">
        <v>71926440.412300006</v>
      </c>
      <c r="W259" s="6">
        <f t="shared" si="40"/>
        <v>164818893.60210001</v>
      </c>
    </row>
    <row r="260" spans="1:23" ht="24.95" customHeight="1" x14ac:dyDescent="0.2">
      <c r="A260" s="132"/>
      <c r="B260" s="131"/>
      <c r="C260" s="1">
        <v>18</v>
      </c>
      <c r="D260" s="1" t="s">
        <v>53</v>
      </c>
      <c r="E260" s="5" t="s">
        <v>317</v>
      </c>
      <c r="F260" s="5">
        <v>90631241.547399998</v>
      </c>
      <c r="G260" s="5">
        <f>-6685343.38</f>
        <v>-6685343.3799999999</v>
      </c>
      <c r="H260" s="5">
        <v>851586.57570000004</v>
      </c>
      <c r="I260" s="5">
        <v>1512239.9314999999</v>
      </c>
      <c r="J260" s="5">
        <v>53245183.206799999</v>
      </c>
      <c r="K260" s="6">
        <f t="shared" si="39"/>
        <v>139554907.88139999</v>
      </c>
      <c r="L260" s="11"/>
      <c r="M260" s="127"/>
      <c r="N260" s="130"/>
      <c r="O260" s="12">
        <v>5</v>
      </c>
      <c r="P260" s="1" t="s">
        <v>71</v>
      </c>
      <c r="Q260" s="5" t="s">
        <v>675</v>
      </c>
      <c r="R260" s="5">
        <v>98463556.396500006</v>
      </c>
      <c r="S260" s="5">
        <f t="shared" si="51"/>
        <v>-6685343.3799999999</v>
      </c>
      <c r="T260" s="5">
        <v>925180.3395</v>
      </c>
      <c r="U260" s="5">
        <v>1642927.0882999999</v>
      </c>
      <c r="V260" s="5">
        <v>92342407.251699999</v>
      </c>
      <c r="W260" s="6">
        <f t="shared" si="40"/>
        <v>186688727.69600001</v>
      </c>
    </row>
    <row r="261" spans="1:23" ht="24.95" customHeight="1" x14ac:dyDescent="0.2">
      <c r="A261" s="1"/>
      <c r="B261" s="123" t="s">
        <v>840</v>
      </c>
      <c r="C261" s="124"/>
      <c r="D261" s="125"/>
      <c r="E261" s="14"/>
      <c r="F261" s="14">
        <f>SUM(F243:F260)</f>
        <v>1652958800.3423998</v>
      </c>
      <c r="G261" s="14">
        <f t="shared" ref="G261:J261" si="52">SUM(G243:G260)</f>
        <v>-120336180.83999997</v>
      </c>
      <c r="H261" s="14">
        <f t="shared" si="52"/>
        <v>15531482.306500001</v>
      </c>
      <c r="I261" s="14">
        <f t="shared" si="52"/>
        <v>27580669.318799999</v>
      </c>
      <c r="J261" s="14">
        <f t="shared" si="52"/>
        <v>1083181882.9758999</v>
      </c>
      <c r="K261" s="8">
        <f t="shared" si="39"/>
        <v>2658916654.1035995</v>
      </c>
      <c r="L261" s="11"/>
      <c r="M261" s="127"/>
      <c r="N261" s="130"/>
      <c r="O261" s="12">
        <v>6</v>
      </c>
      <c r="P261" s="1" t="s">
        <v>71</v>
      </c>
      <c r="Q261" s="5" t="s">
        <v>676</v>
      </c>
      <c r="R261" s="5">
        <v>101200493.5774</v>
      </c>
      <c r="S261" s="5">
        <f t="shared" si="51"/>
        <v>-6685343.3799999999</v>
      </c>
      <c r="T261" s="5">
        <v>950897.06720000005</v>
      </c>
      <c r="U261" s="5">
        <v>1688594.6266000001</v>
      </c>
      <c r="V261" s="5">
        <v>95357564.181500003</v>
      </c>
      <c r="W261" s="6">
        <f t="shared" si="40"/>
        <v>192512206.07270002</v>
      </c>
    </row>
    <row r="262" spans="1:23" ht="24.95" customHeight="1" x14ac:dyDescent="0.2">
      <c r="A262" s="132">
        <v>13</v>
      </c>
      <c r="B262" s="129">
        <v>13</v>
      </c>
      <c r="C262" s="1">
        <v>1</v>
      </c>
      <c r="D262" s="1" t="s">
        <v>54</v>
      </c>
      <c r="E262" s="5" t="s">
        <v>318</v>
      </c>
      <c r="F262" s="5">
        <v>106493637.2844</v>
      </c>
      <c r="G262" s="5">
        <f t="shared" ref="G262:G276" si="53">-6685343.38</f>
        <v>-6685343.3799999999</v>
      </c>
      <c r="H262" s="5">
        <v>1000632.3466</v>
      </c>
      <c r="I262" s="5">
        <v>1776914.0972</v>
      </c>
      <c r="J262" s="5">
        <v>75613015.824699998</v>
      </c>
      <c r="K262" s="6">
        <f t="shared" si="39"/>
        <v>178198856.17290002</v>
      </c>
      <c r="L262" s="11"/>
      <c r="M262" s="127"/>
      <c r="N262" s="130"/>
      <c r="O262" s="12">
        <v>7</v>
      </c>
      <c r="P262" s="1" t="s">
        <v>71</v>
      </c>
      <c r="Q262" s="5" t="s">
        <v>677</v>
      </c>
      <c r="R262" s="5">
        <v>109715537.6901</v>
      </c>
      <c r="S262" s="5">
        <f t="shared" si="51"/>
        <v>-6685343.3799999999</v>
      </c>
      <c r="T262" s="5">
        <v>1030905.8713999999</v>
      </c>
      <c r="U262" s="5">
        <v>1830673.5555</v>
      </c>
      <c r="V262" s="5">
        <v>98179297.754199997</v>
      </c>
      <c r="W262" s="6">
        <f t="shared" si="40"/>
        <v>204071071.4912</v>
      </c>
    </row>
    <row r="263" spans="1:23" ht="24.95" customHeight="1" x14ac:dyDescent="0.2">
      <c r="A263" s="132"/>
      <c r="B263" s="130"/>
      <c r="C263" s="1">
        <v>2</v>
      </c>
      <c r="D263" s="1" t="s">
        <v>54</v>
      </c>
      <c r="E263" s="5" t="s">
        <v>319</v>
      </c>
      <c r="F263" s="5">
        <v>81034461.823599994</v>
      </c>
      <c r="G263" s="5">
        <f t="shared" si="53"/>
        <v>-6685343.3799999999</v>
      </c>
      <c r="H263" s="5">
        <v>761413.59950000001</v>
      </c>
      <c r="I263" s="5">
        <v>1352111.5556999999</v>
      </c>
      <c r="J263" s="5">
        <v>56434695.4723</v>
      </c>
      <c r="K263" s="6">
        <f t="shared" si="39"/>
        <v>132897339.0711</v>
      </c>
      <c r="L263" s="11"/>
      <c r="M263" s="127"/>
      <c r="N263" s="130"/>
      <c r="O263" s="12">
        <v>8</v>
      </c>
      <c r="P263" s="1" t="s">
        <v>71</v>
      </c>
      <c r="Q263" s="5" t="s">
        <v>678</v>
      </c>
      <c r="R263" s="5">
        <v>80746609.319499999</v>
      </c>
      <c r="S263" s="5">
        <f t="shared" si="51"/>
        <v>-6685343.3799999999</v>
      </c>
      <c r="T263" s="5">
        <v>758708.88840000005</v>
      </c>
      <c r="U263" s="5">
        <v>1347308.5534999999</v>
      </c>
      <c r="V263" s="5">
        <v>76952339.533800006</v>
      </c>
      <c r="W263" s="6">
        <f t="shared" si="40"/>
        <v>153119622.9152</v>
      </c>
    </row>
    <row r="264" spans="1:23" ht="24.95" customHeight="1" x14ac:dyDescent="0.2">
      <c r="A264" s="132"/>
      <c r="B264" s="130"/>
      <c r="C264" s="1">
        <v>3</v>
      </c>
      <c r="D264" s="1" t="s">
        <v>54</v>
      </c>
      <c r="E264" s="5" t="s">
        <v>320</v>
      </c>
      <c r="F264" s="5">
        <v>77265219.957399994</v>
      </c>
      <c r="G264" s="5">
        <f t="shared" si="53"/>
        <v>-6685343.3799999999</v>
      </c>
      <c r="H264" s="5">
        <v>725997.16119999997</v>
      </c>
      <c r="I264" s="5">
        <v>1289219.3569</v>
      </c>
      <c r="J264" s="5">
        <v>49112342.278200001</v>
      </c>
      <c r="K264" s="6">
        <f t="shared" si="39"/>
        <v>121707435.37370001</v>
      </c>
      <c r="L264" s="11"/>
      <c r="M264" s="127"/>
      <c r="N264" s="130"/>
      <c r="O264" s="12">
        <v>9</v>
      </c>
      <c r="P264" s="1" t="s">
        <v>71</v>
      </c>
      <c r="Q264" s="5" t="s">
        <v>679</v>
      </c>
      <c r="R264" s="5">
        <v>95829184.4595</v>
      </c>
      <c r="S264" s="5">
        <f t="shared" si="51"/>
        <v>-6685343.3799999999</v>
      </c>
      <c r="T264" s="5">
        <v>900427.33219999995</v>
      </c>
      <c r="U264" s="5">
        <v>1598970.9162999999</v>
      </c>
      <c r="V264" s="5">
        <v>90486236.383100003</v>
      </c>
      <c r="W264" s="6">
        <f t="shared" si="40"/>
        <v>182129475.71110001</v>
      </c>
    </row>
    <row r="265" spans="1:23" ht="24.95" customHeight="1" x14ac:dyDescent="0.2">
      <c r="A265" s="132"/>
      <c r="B265" s="130"/>
      <c r="C265" s="1">
        <v>4</v>
      </c>
      <c r="D265" s="1" t="s">
        <v>54</v>
      </c>
      <c r="E265" s="5" t="s">
        <v>321</v>
      </c>
      <c r="F265" s="5">
        <v>79780534.2324</v>
      </c>
      <c r="G265" s="5">
        <f t="shared" si="53"/>
        <v>-6685343.3799999999</v>
      </c>
      <c r="H265" s="5">
        <v>749631.48239999998</v>
      </c>
      <c r="I265" s="5">
        <v>1331188.976</v>
      </c>
      <c r="J265" s="5">
        <v>55210796.628200002</v>
      </c>
      <c r="K265" s="6">
        <f t="shared" ref="K265:K328" si="54">F265+G265+H265+I265+J265</f>
        <v>130386807.93900001</v>
      </c>
      <c r="L265" s="11"/>
      <c r="M265" s="127"/>
      <c r="N265" s="130"/>
      <c r="O265" s="12">
        <v>10</v>
      </c>
      <c r="P265" s="1" t="s">
        <v>71</v>
      </c>
      <c r="Q265" s="5" t="s">
        <v>680</v>
      </c>
      <c r="R265" s="5">
        <v>100328752.57359999</v>
      </c>
      <c r="S265" s="5">
        <f t="shared" si="51"/>
        <v>-6685343.3799999999</v>
      </c>
      <c r="T265" s="5">
        <v>942706.04029999999</v>
      </c>
      <c r="U265" s="5">
        <v>1674049.0733</v>
      </c>
      <c r="V265" s="5">
        <v>92463386.508399993</v>
      </c>
      <c r="W265" s="6">
        <f t="shared" ref="W265:W328" si="55">R265+S265+T265+U265+V265</f>
        <v>188723550.81559998</v>
      </c>
    </row>
    <row r="266" spans="1:23" ht="24.95" customHeight="1" x14ac:dyDescent="0.2">
      <c r="A266" s="132"/>
      <c r="B266" s="130"/>
      <c r="C266" s="1">
        <v>5</v>
      </c>
      <c r="D266" s="1" t="s">
        <v>54</v>
      </c>
      <c r="E266" s="5" t="s">
        <v>322</v>
      </c>
      <c r="F266" s="5">
        <v>84503132.658000007</v>
      </c>
      <c r="G266" s="5">
        <f t="shared" si="53"/>
        <v>-6685343.3799999999</v>
      </c>
      <c r="H266" s="5">
        <v>794005.82120000001</v>
      </c>
      <c r="I266" s="5">
        <v>1409988.5356000001</v>
      </c>
      <c r="J266" s="5">
        <v>58476997.470100001</v>
      </c>
      <c r="K266" s="6">
        <f t="shared" si="54"/>
        <v>138498781.1049</v>
      </c>
      <c r="L266" s="11"/>
      <c r="M266" s="127"/>
      <c r="N266" s="130"/>
      <c r="O266" s="12">
        <v>11</v>
      </c>
      <c r="P266" s="1" t="s">
        <v>71</v>
      </c>
      <c r="Q266" s="5" t="s">
        <v>865</v>
      </c>
      <c r="R266" s="5">
        <v>72561344.426100001</v>
      </c>
      <c r="S266" s="5">
        <f t="shared" si="51"/>
        <v>-6685343.3799999999</v>
      </c>
      <c r="T266" s="5">
        <v>681798.74589999998</v>
      </c>
      <c r="U266" s="5">
        <v>1210732.2006999999</v>
      </c>
      <c r="V266" s="5">
        <v>70992437.514400005</v>
      </c>
      <c r="W266" s="6">
        <f t="shared" si="55"/>
        <v>138760969.50709999</v>
      </c>
    </row>
    <row r="267" spans="1:23" ht="24.95" customHeight="1" x14ac:dyDescent="0.2">
      <c r="A267" s="132"/>
      <c r="B267" s="130"/>
      <c r="C267" s="1">
        <v>6</v>
      </c>
      <c r="D267" s="1" t="s">
        <v>54</v>
      </c>
      <c r="E267" s="5" t="s">
        <v>323</v>
      </c>
      <c r="F267" s="5">
        <v>86143191.807799995</v>
      </c>
      <c r="G267" s="5">
        <f t="shared" si="53"/>
        <v>-6685343.3799999999</v>
      </c>
      <c r="H267" s="5">
        <v>809416.09620000003</v>
      </c>
      <c r="I267" s="5">
        <v>1437353.966</v>
      </c>
      <c r="J267" s="5">
        <v>60224143.553999998</v>
      </c>
      <c r="K267" s="6">
        <f t="shared" si="54"/>
        <v>141928762.044</v>
      </c>
      <c r="L267" s="11"/>
      <c r="M267" s="127"/>
      <c r="N267" s="130"/>
      <c r="O267" s="12">
        <v>12</v>
      </c>
      <c r="P267" s="1" t="s">
        <v>71</v>
      </c>
      <c r="Q267" s="5" t="s">
        <v>681</v>
      </c>
      <c r="R267" s="5">
        <v>75672803.450399995</v>
      </c>
      <c r="S267" s="5">
        <f t="shared" si="51"/>
        <v>-6685343.3799999999</v>
      </c>
      <c r="T267" s="5">
        <v>711034.54460000002</v>
      </c>
      <c r="U267" s="5">
        <v>1262648.8742</v>
      </c>
      <c r="V267" s="5">
        <v>70766856.627599999</v>
      </c>
      <c r="W267" s="6">
        <f t="shared" si="55"/>
        <v>141728000.11680001</v>
      </c>
    </row>
    <row r="268" spans="1:23" ht="24.95" customHeight="1" x14ac:dyDescent="0.2">
      <c r="A268" s="132"/>
      <c r="B268" s="130"/>
      <c r="C268" s="1">
        <v>7</v>
      </c>
      <c r="D268" s="1" t="s">
        <v>54</v>
      </c>
      <c r="E268" s="5" t="s">
        <v>324</v>
      </c>
      <c r="F268" s="5">
        <v>70982524.959600002</v>
      </c>
      <c r="G268" s="5">
        <f t="shared" si="53"/>
        <v>-6685343.3799999999</v>
      </c>
      <c r="H268" s="5">
        <v>666963.88939999999</v>
      </c>
      <c r="I268" s="5">
        <v>1184388.5933000001</v>
      </c>
      <c r="J268" s="5">
        <v>49942341.269699998</v>
      </c>
      <c r="K268" s="6">
        <f t="shared" si="54"/>
        <v>116090875.33199999</v>
      </c>
      <c r="L268" s="11"/>
      <c r="M268" s="127"/>
      <c r="N268" s="130"/>
      <c r="O268" s="12">
        <v>13</v>
      </c>
      <c r="P268" s="1" t="s">
        <v>71</v>
      </c>
      <c r="Q268" s="5" t="s">
        <v>887</v>
      </c>
      <c r="R268" s="5">
        <v>74182290.154699996</v>
      </c>
      <c r="S268" s="5">
        <f t="shared" si="51"/>
        <v>-6685343.3799999999</v>
      </c>
      <c r="T268" s="5">
        <v>697029.42790000001</v>
      </c>
      <c r="U268" s="5">
        <v>1237778.7115</v>
      </c>
      <c r="V268" s="5">
        <v>71026149.125499994</v>
      </c>
      <c r="W268" s="6">
        <f t="shared" si="55"/>
        <v>140457904.03960001</v>
      </c>
    </row>
    <row r="269" spans="1:23" ht="24.95" customHeight="1" x14ac:dyDescent="0.2">
      <c r="A269" s="132"/>
      <c r="B269" s="130"/>
      <c r="C269" s="1">
        <v>8</v>
      </c>
      <c r="D269" s="1" t="s">
        <v>54</v>
      </c>
      <c r="E269" s="5" t="s">
        <v>325</v>
      </c>
      <c r="F269" s="5">
        <v>87444792.416700006</v>
      </c>
      <c r="G269" s="5">
        <f t="shared" si="53"/>
        <v>-6685343.3799999999</v>
      </c>
      <c r="H269" s="5">
        <v>821646.15709999995</v>
      </c>
      <c r="I269" s="5">
        <v>1459072.0003</v>
      </c>
      <c r="J269" s="5">
        <v>57740243.360299997</v>
      </c>
      <c r="K269" s="6">
        <f t="shared" si="54"/>
        <v>140780410.55440003</v>
      </c>
      <c r="L269" s="11"/>
      <c r="M269" s="127"/>
      <c r="N269" s="130"/>
      <c r="O269" s="12">
        <v>14</v>
      </c>
      <c r="P269" s="1" t="s">
        <v>71</v>
      </c>
      <c r="Q269" s="5" t="s">
        <v>682</v>
      </c>
      <c r="R269" s="5">
        <v>110180282.0465</v>
      </c>
      <c r="S269" s="5">
        <f t="shared" si="51"/>
        <v>-6685343.3799999999</v>
      </c>
      <c r="T269" s="5">
        <v>1035272.6885</v>
      </c>
      <c r="U269" s="5">
        <v>1838428.1107999999</v>
      </c>
      <c r="V269" s="5">
        <v>91915513.056299999</v>
      </c>
      <c r="W269" s="6">
        <f t="shared" si="55"/>
        <v>198284152.5221</v>
      </c>
    </row>
    <row r="270" spans="1:23" ht="24.95" customHeight="1" x14ac:dyDescent="0.2">
      <c r="A270" s="132"/>
      <c r="B270" s="130"/>
      <c r="C270" s="1">
        <v>9</v>
      </c>
      <c r="D270" s="1" t="s">
        <v>54</v>
      </c>
      <c r="E270" s="5" t="s">
        <v>326</v>
      </c>
      <c r="F270" s="5">
        <v>93562452.128600001</v>
      </c>
      <c r="G270" s="5">
        <f t="shared" si="53"/>
        <v>-6685343.3799999999</v>
      </c>
      <c r="H270" s="5">
        <v>879128.72930000001</v>
      </c>
      <c r="I270" s="5">
        <v>1561149.0451</v>
      </c>
      <c r="J270" s="5">
        <v>65186803.5185</v>
      </c>
      <c r="K270" s="6">
        <f t="shared" si="54"/>
        <v>154504190.04150003</v>
      </c>
      <c r="L270" s="11"/>
      <c r="M270" s="127"/>
      <c r="N270" s="130"/>
      <c r="O270" s="12">
        <v>15</v>
      </c>
      <c r="P270" s="1" t="s">
        <v>71</v>
      </c>
      <c r="Q270" s="5" t="s">
        <v>888</v>
      </c>
      <c r="R270" s="5">
        <v>75132659.0044</v>
      </c>
      <c r="S270" s="5">
        <f t="shared" si="51"/>
        <v>-6685343.3799999999</v>
      </c>
      <c r="T270" s="5">
        <v>705959.25540000002</v>
      </c>
      <c r="U270" s="5">
        <v>1253636.2205000001</v>
      </c>
      <c r="V270" s="5">
        <v>72815135.861399993</v>
      </c>
      <c r="W270" s="6">
        <f t="shared" si="55"/>
        <v>143222046.96170002</v>
      </c>
    </row>
    <row r="271" spans="1:23" ht="24.95" customHeight="1" x14ac:dyDescent="0.2">
      <c r="A271" s="132"/>
      <c r="B271" s="130"/>
      <c r="C271" s="1">
        <v>10</v>
      </c>
      <c r="D271" s="1" t="s">
        <v>54</v>
      </c>
      <c r="E271" s="5" t="s">
        <v>327</v>
      </c>
      <c r="F271" s="5">
        <v>81700567.161599994</v>
      </c>
      <c r="G271" s="5">
        <f t="shared" si="53"/>
        <v>-6685343.3799999999</v>
      </c>
      <c r="H271" s="5">
        <v>767672.43870000006</v>
      </c>
      <c r="I271" s="5">
        <v>1363225.9471</v>
      </c>
      <c r="J271" s="5">
        <v>56334516.9969</v>
      </c>
      <c r="K271" s="6">
        <f t="shared" si="54"/>
        <v>133480639.16429999</v>
      </c>
      <c r="L271" s="11"/>
      <c r="M271" s="127"/>
      <c r="N271" s="130"/>
      <c r="O271" s="12">
        <v>16</v>
      </c>
      <c r="P271" s="1" t="s">
        <v>71</v>
      </c>
      <c r="Q271" s="5" t="s">
        <v>683</v>
      </c>
      <c r="R271" s="5">
        <v>78841061.1602</v>
      </c>
      <c r="S271" s="5">
        <f t="shared" si="51"/>
        <v>-6685343.3799999999</v>
      </c>
      <c r="T271" s="5">
        <v>740804.03350000002</v>
      </c>
      <c r="U271" s="5">
        <v>1315513.27</v>
      </c>
      <c r="V271" s="5">
        <v>73332405.865199998</v>
      </c>
      <c r="W271" s="6">
        <f t="shared" si="55"/>
        <v>147544440.94889998</v>
      </c>
    </row>
    <row r="272" spans="1:23" ht="24.95" customHeight="1" x14ac:dyDescent="0.2">
      <c r="A272" s="132"/>
      <c r="B272" s="130"/>
      <c r="C272" s="1">
        <v>11</v>
      </c>
      <c r="D272" s="1" t="s">
        <v>54</v>
      </c>
      <c r="E272" s="5" t="s">
        <v>328</v>
      </c>
      <c r="F272" s="5">
        <v>87555628.688800007</v>
      </c>
      <c r="G272" s="5">
        <f t="shared" si="53"/>
        <v>-6685343.3799999999</v>
      </c>
      <c r="H272" s="5">
        <v>822687.59360000002</v>
      </c>
      <c r="I272" s="5">
        <v>1460921.3740999999</v>
      </c>
      <c r="J272" s="5">
        <v>58854639.240800001</v>
      </c>
      <c r="K272" s="6">
        <f t="shared" si="54"/>
        <v>142008533.51730001</v>
      </c>
      <c r="L272" s="11"/>
      <c r="M272" s="127"/>
      <c r="N272" s="130"/>
      <c r="O272" s="12">
        <v>17</v>
      </c>
      <c r="P272" s="1" t="s">
        <v>71</v>
      </c>
      <c r="Q272" s="5" t="s">
        <v>684</v>
      </c>
      <c r="R272" s="5">
        <v>103007176.1504</v>
      </c>
      <c r="S272" s="5">
        <f t="shared" si="51"/>
        <v>-6685343.3799999999</v>
      </c>
      <c r="T272" s="5">
        <v>967872.96420000005</v>
      </c>
      <c r="U272" s="5">
        <v>1718740.2749000001</v>
      </c>
      <c r="V272" s="5">
        <v>89395988.535999998</v>
      </c>
      <c r="W272" s="6">
        <f t="shared" si="55"/>
        <v>188404434.54550001</v>
      </c>
    </row>
    <row r="273" spans="1:23" ht="24.95" customHeight="1" x14ac:dyDescent="0.2">
      <c r="A273" s="132"/>
      <c r="B273" s="130"/>
      <c r="C273" s="1">
        <v>12</v>
      </c>
      <c r="D273" s="1" t="s">
        <v>54</v>
      </c>
      <c r="E273" s="5" t="s">
        <v>329</v>
      </c>
      <c r="F273" s="5">
        <v>61443063.0902</v>
      </c>
      <c r="G273" s="5">
        <f t="shared" si="53"/>
        <v>-6685343.3799999999</v>
      </c>
      <c r="H273" s="5">
        <v>577329.48160000006</v>
      </c>
      <c r="I273" s="5">
        <v>1025216.6023</v>
      </c>
      <c r="J273" s="5">
        <v>43922786.435000002</v>
      </c>
      <c r="K273" s="6">
        <f t="shared" si="54"/>
        <v>100283052.2291</v>
      </c>
      <c r="L273" s="11"/>
      <c r="M273" s="127"/>
      <c r="N273" s="130"/>
      <c r="O273" s="12">
        <v>18</v>
      </c>
      <c r="P273" s="1" t="s">
        <v>71</v>
      </c>
      <c r="Q273" s="5" t="s">
        <v>685</v>
      </c>
      <c r="R273" s="5">
        <v>89067749.163900003</v>
      </c>
      <c r="S273" s="5">
        <f t="shared" si="51"/>
        <v>-6685343.3799999999</v>
      </c>
      <c r="T273" s="5">
        <v>836895.73510000005</v>
      </c>
      <c r="U273" s="5">
        <v>1486152.0663000001</v>
      </c>
      <c r="V273" s="5">
        <v>74061509.112900004</v>
      </c>
      <c r="W273" s="6">
        <f t="shared" si="55"/>
        <v>158766962.69820002</v>
      </c>
    </row>
    <row r="274" spans="1:23" ht="24.95" customHeight="1" x14ac:dyDescent="0.2">
      <c r="A274" s="132"/>
      <c r="B274" s="130"/>
      <c r="C274" s="1">
        <v>13</v>
      </c>
      <c r="D274" s="1" t="s">
        <v>54</v>
      </c>
      <c r="E274" s="5" t="s">
        <v>330</v>
      </c>
      <c r="F274" s="5">
        <v>77874936.3248</v>
      </c>
      <c r="G274" s="5">
        <f t="shared" si="53"/>
        <v>-6685343.3799999999</v>
      </c>
      <c r="H274" s="5">
        <v>731726.16</v>
      </c>
      <c r="I274" s="5">
        <v>1299392.8624</v>
      </c>
      <c r="J274" s="5">
        <v>54158085.823200002</v>
      </c>
      <c r="K274" s="6">
        <f t="shared" si="54"/>
        <v>127378797.7904</v>
      </c>
      <c r="L274" s="11"/>
      <c r="M274" s="127"/>
      <c r="N274" s="130"/>
      <c r="O274" s="12">
        <v>19</v>
      </c>
      <c r="P274" s="1" t="s">
        <v>71</v>
      </c>
      <c r="Q274" s="5" t="s">
        <v>686</v>
      </c>
      <c r="R274" s="5">
        <v>81765495.993799999</v>
      </c>
      <c r="S274" s="5">
        <f t="shared" si="51"/>
        <v>-6685343.3799999999</v>
      </c>
      <c r="T274" s="5">
        <v>768282.52099999995</v>
      </c>
      <c r="U274" s="5">
        <v>1364309.3259000001</v>
      </c>
      <c r="V274" s="5">
        <v>70992557.059100002</v>
      </c>
      <c r="W274" s="6">
        <f t="shared" si="55"/>
        <v>148205301.51980001</v>
      </c>
    </row>
    <row r="275" spans="1:23" ht="24.95" customHeight="1" x14ac:dyDescent="0.2">
      <c r="A275" s="132"/>
      <c r="B275" s="130"/>
      <c r="C275" s="1">
        <v>14</v>
      </c>
      <c r="D275" s="1" t="s">
        <v>54</v>
      </c>
      <c r="E275" s="5" t="s">
        <v>331</v>
      </c>
      <c r="F275" s="5">
        <v>75993255.135399997</v>
      </c>
      <c r="G275" s="5">
        <f t="shared" si="53"/>
        <v>-6685343.3799999999</v>
      </c>
      <c r="H275" s="5">
        <v>714045.56319999998</v>
      </c>
      <c r="I275" s="5">
        <v>1267995.8145000001</v>
      </c>
      <c r="J275" s="5">
        <v>52317694.857600003</v>
      </c>
      <c r="K275" s="6">
        <f t="shared" si="54"/>
        <v>123607647.99070001</v>
      </c>
      <c r="L275" s="11"/>
      <c r="M275" s="127"/>
      <c r="N275" s="130"/>
      <c r="O275" s="12">
        <v>20</v>
      </c>
      <c r="P275" s="1" t="s">
        <v>71</v>
      </c>
      <c r="Q275" s="5" t="s">
        <v>889</v>
      </c>
      <c r="R275" s="5">
        <v>73829580.550600007</v>
      </c>
      <c r="S275" s="5">
        <f t="shared" si="51"/>
        <v>-6685343.3799999999</v>
      </c>
      <c r="T275" s="5">
        <v>693715.30839999998</v>
      </c>
      <c r="U275" s="5">
        <v>1231893.5273</v>
      </c>
      <c r="V275" s="5">
        <v>68455698.554399997</v>
      </c>
      <c r="W275" s="6">
        <f t="shared" si="55"/>
        <v>137525544.5607</v>
      </c>
    </row>
    <row r="276" spans="1:23" ht="24.95" customHeight="1" x14ac:dyDescent="0.2">
      <c r="A276" s="132"/>
      <c r="B276" s="130"/>
      <c r="C276" s="1">
        <v>15</v>
      </c>
      <c r="D276" s="1" t="s">
        <v>54</v>
      </c>
      <c r="E276" s="5" t="s">
        <v>332</v>
      </c>
      <c r="F276" s="5">
        <v>81503791.204699993</v>
      </c>
      <c r="G276" s="5">
        <f t="shared" si="53"/>
        <v>-6685343.3799999999</v>
      </c>
      <c r="H276" s="5">
        <v>765823.49829999998</v>
      </c>
      <c r="I276" s="5">
        <v>1359942.615</v>
      </c>
      <c r="J276" s="5">
        <v>56231828.0823</v>
      </c>
      <c r="K276" s="6">
        <f t="shared" si="54"/>
        <v>133176042.0203</v>
      </c>
      <c r="L276" s="11"/>
      <c r="M276" s="127"/>
      <c r="N276" s="130"/>
      <c r="O276" s="12">
        <v>21</v>
      </c>
      <c r="P276" s="1" t="s">
        <v>71</v>
      </c>
      <c r="Q276" s="5" t="s">
        <v>687</v>
      </c>
      <c r="R276" s="5">
        <v>91179097.157299995</v>
      </c>
      <c r="S276" s="5">
        <f t="shared" si="51"/>
        <v>-6685343.3799999999</v>
      </c>
      <c r="T276" s="5">
        <v>856734.32030000002</v>
      </c>
      <c r="U276" s="5">
        <v>1521381.2509999999</v>
      </c>
      <c r="V276" s="5">
        <v>82709971.886800006</v>
      </c>
      <c r="W276" s="6">
        <f t="shared" si="55"/>
        <v>169581841.23540002</v>
      </c>
    </row>
    <row r="277" spans="1:23" ht="24.95" customHeight="1" x14ac:dyDescent="0.2">
      <c r="A277" s="132"/>
      <c r="B277" s="131"/>
      <c r="C277" s="1">
        <v>16</v>
      </c>
      <c r="D277" s="1" t="s">
        <v>54</v>
      </c>
      <c r="E277" s="5" t="s">
        <v>333</v>
      </c>
      <c r="F277" s="5">
        <v>79228042.073200002</v>
      </c>
      <c r="G277" s="5">
        <f>-6685343.38</f>
        <v>-6685343.3799999999</v>
      </c>
      <c r="H277" s="5">
        <v>744440.17200000002</v>
      </c>
      <c r="I277" s="5">
        <v>1321970.2927000001</v>
      </c>
      <c r="J277" s="5">
        <v>54763101.651500002</v>
      </c>
      <c r="K277" s="6">
        <f t="shared" si="54"/>
        <v>129372210.80940001</v>
      </c>
      <c r="L277" s="11"/>
      <c r="M277" s="127"/>
      <c r="N277" s="130"/>
      <c r="O277" s="12">
        <v>22</v>
      </c>
      <c r="P277" s="1" t="s">
        <v>71</v>
      </c>
      <c r="Q277" s="5" t="s">
        <v>890</v>
      </c>
      <c r="R277" s="5">
        <v>84455972.575800002</v>
      </c>
      <c r="S277" s="5">
        <f t="shared" si="51"/>
        <v>-6685343.3799999999</v>
      </c>
      <c r="T277" s="5">
        <v>793562.69709999999</v>
      </c>
      <c r="U277" s="5">
        <v>1409201.6396000001</v>
      </c>
      <c r="V277" s="5">
        <v>76369319.934</v>
      </c>
      <c r="W277" s="6">
        <f t="shared" si="55"/>
        <v>156342713.46649998</v>
      </c>
    </row>
    <row r="278" spans="1:23" ht="24.95" customHeight="1" x14ac:dyDescent="0.2">
      <c r="A278" s="1"/>
      <c r="B278" s="123" t="s">
        <v>841</v>
      </c>
      <c r="C278" s="124"/>
      <c r="D278" s="125"/>
      <c r="E278" s="14"/>
      <c r="F278" s="14">
        <f>SUM(F262:F277)</f>
        <v>1312509230.9471998</v>
      </c>
      <c r="G278" s="14">
        <f t="shared" ref="G278:K278" si="56">SUM(G262:G277)</f>
        <v>-106965494.07999998</v>
      </c>
      <c r="H278" s="14">
        <f t="shared" si="56"/>
        <v>12332560.190299999</v>
      </c>
      <c r="I278" s="14">
        <f t="shared" si="56"/>
        <v>21900051.634199996</v>
      </c>
      <c r="J278" s="14">
        <f t="shared" si="56"/>
        <v>904524032.46329999</v>
      </c>
      <c r="K278" s="14">
        <f t="shared" si="56"/>
        <v>2144300381.1550002</v>
      </c>
      <c r="L278" s="11"/>
      <c r="M278" s="127"/>
      <c r="N278" s="130"/>
      <c r="O278" s="12">
        <v>23</v>
      </c>
      <c r="P278" s="1" t="s">
        <v>71</v>
      </c>
      <c r="Q278" s="5" t="s">
        <v>891</v>
      </c>
      <c r="R278" s="5">
        <v>87433148.070199996</v>
      </c>
      <c r="S278" s="5">
        <f t="shared" si="51"/>
        <v>-6685343.3799999999</v>
      </c>
      <c r="T278" s="5">
        <v>821536.74490000005</v>
      </c>
      <c r="U278" s="5">
        <v>1458877.7069999999</v>
      </c>
      <c r="V278" s="5">
        <v>82437768.559200004</v>
      </c>
      <c r="W278" s="6">
        <f t="shared" si="55"/>
        <v>165465987.70130002</v>
      </c>
    </row>
    <row r="279" spans="1:23" ht="24.95" customHeight="1" x14ac:dyDescent="0.2">
      <c r="A279" s="132">
        <v>14</v>
      </c>
      <c r="B279" s="129">
        <v>14</v>
      </c>
      <c r="C279" s="1">
        <v>1</v>
      </c>
      <c r="D279" s="1" t="s">
        <v>55</v>
      </c>
      <c r="E279" s="5" t="s">
        <v>334</v>
      </c>
      <c r="F279" s="5">
        <v>99246766.382100001</v>
      </c>
      <c r="G279" s="5">
        <f t="shared" ref="G279:G294" si="57">-6685343.38</f>
        <v>-6685343.3799999999</v>
      </c>
      <c r="H279" s="5">
        <v>932539.51379999996</v>
      </c>
      <c r="I279" s="5">
        <v>1655995.4452</v>
      </c>
      <c r="J279" s="5">
        <v>64727030.5295</v>
      </c>
      <c r="K279" s="6">
        <f t="shared" si="54"/>
        <v>159876988.49059999</v>
      </c>
      <c r="L279" s="11"/>
      <c r="M279" s="127"/>
      <c r="N279" s="130"/>
      <c r="O279" s="12">
        <v>24</v>
      </c>
      <c r="P279" s="1" t="s">
        <v>71</v>
      </c>
      <c r="Q279" s="5" t="s">
        <v>892</v>
      </c>
      <c r="R279" s="5">
        <v>74849151.062299997</v>
      </c>
      <c r="S279" s="5">
        <f t="shared" si="51"/>
        <v>-6685343.3799999999</v>
      </c>
      <c r="T279" s="5">
        <v>703295.36659999995</v>
      </c>
      <c r="U279" s="5">
        <v>1248905.7101</v>
      </c>
      <c r="V279" s="5">
        <v>70733742.740099996</v>
      </c>
      <c r="W279" s="6">
        <f t="shared" si="55"/>
        <v>140849751.4991</v>
      </c>
    </row>
    <row r="280" spans="1:23" ht="24.95" customHeight="1" x14ac:dyDescent="0.2">
      <c r="A280" s="132"/>
      <c r="B280" s="130"/>
      <c r="C280" s="1">
        <v>2</v>
      </c>
      <c r="D280" s="1" t="s">
        <v>55</v>
      </c>
      <c r="E280" s="5" t="s">
        <v>335</v>
      </c>
      <c r="F280" s="5">
        <v>83622533.2544</v>
      </c>
      <c r="G280" s="5">
        <f t="shared" si="57"/>
        <v>-6685343.3799999999</v>
      </c>
      <c r="H280" s="5">
        <v>785731.55929999996</v>
      </c>
      <c r="I280" s="5">
        <v>1395295.1742</v>
      </c>
      <c r="J280" s="5">
        <v>57027035.5647</v>
      </c>
      <c r="K280" s="6">
        <f t="shared" si="54"/>
        <v>136145252.1726</v>
      </c>
      <c r="L280" s="11"/>
      <c r="M280" s="127"/>
      <c r="N280" s="130"/>
      <c r="O280" s="12">
        <v>25</v>
      </c>
      <c r="P280" s="1" t="s">
        <v>71</v>
      </c>
      <c r="Q280" s="5" t="s">
        <v>688</v>
      </c>
      <c r="R280" s="5">
        <v>68494344.9243</v>
      </c>
      <c r="S280" s="5">
        <f t="shared" si="51"/>
        <v>-6685343.3799999999</v>
      </c>
      <c r="T280" s="5">
        <v>643584.52619999996</v>
      </c>
      <c r="U280" s="5">
        <v>1142871.7261999999</v>
      </c>
      <c r="V280" s="5">
        <v>66474244.8191</v>
      </c>
      <c r="W280" s="6">
        <f t="shared" si="55"/>
        <v>130069702.61579999</v>
      </c>
    </row>
    <row r="281" spans="1:23" ht="24.95" customHeight="1" x14ac:dyDescent="0.2">
      <c r="A281" s="132"/>
      <c r="B281" s="130"/>
      <c r="C281" s="1">
        <v>3</v>
      </c>
      <c r="D281" s="1" t="s">
        <v>55</v>
      </c>
      <c r="E281" s="5" t="s">
        <v>336</v>
      </c>
      <c r="F281" s="5">
        <v>113191961.84639999</v>
      </c>
      <c r="G281" s="5">
        <f t="shared" si="57"/>
        <v>-6685343.3799999999</v>
      </c>
      <c r="H281" s="5">
        <v>1063570.9446</v>
      </c>
      <c r="I281" s="5">
        <v>1888679.9044999999</v>
      </c>
      <c r="J281" s="5">
        <v>74404773.3433</v>
      </c>
      <c r="K281" s="6">
        <f t="shared" si="54"/>
        <v>183863642.65880001</v>
      </c>
      <c r="L281" s="11"/>
      <c r="M281" s="127"/>
      <c r="N281" s="130"/>
      <c r="O281" s="12">
        <v>26</v>
      </c>
      <c r="P281" s="1" t="s">
        <v>71</v>
      </c>
      <c r="Q281" s="5" t="s">
        <v>689</v>
      </c>
      <c r="R281" s="5">
        <v>90793155.492200002</v>
      </c>
      <c r="S281" s="5">
        <f t="shared" si="51"/>
        <v>-6685343.3799999999</v>
      </c>
      <c r="T281" s="5">
        <v>853107.94669999997</v>
      </c>
      <c r="U281" s="5">
        <v>1514941.5686999999</v>
      </c>
      <c r="V281" s="5">
        <v>82916545.163100004</v>
      </c>
      <c r="W281" s="6">
        <f t="shared" si="55"/>
        <v>169392406.79070002</v>
      </c>
    </row>
    <row r="282" spans="1:23" ht="24.95" customHeight="1" x14ac:dyDescent="0.2">
      <c r="A282" s="132"/>
      <c r="B282" s="130"/>
      <c r="C282" s="1">
        <v>4</v>
      </c>
      <c r="D282" s="1" t="s">
        <v>55</v>
      </c>
      <c r="E282" s="5" t="s">
        <v>337</v>
      </c>
      <c r="F282" s="5">
        <v>106404602.15270001</v>
      </c>
      <c r="G282" s="5">
        <f t="shared" si="57"/>
        <v>-6685343.3799999999</v>
      </c>
      <c r="H282" s="5">
        <v>999795.7574</v>
      </c>
      <c r="I282" s="5">
        <v>1775428.4894000001</v>
      </c>
      <c r="J282" s="5">
        <v>70311920.761999995</v>
      </c>
      <c r="K282" s="6">
        <f t="shared" si="54"/>
        <v>172806403.78150001</v>
      </c>
      <c r="L282" s="11"/>
      <c r="M282" s="127"/>
      <c r="N282" s="130"/>
      <c r="O282" s="12">
        <v>27</v>
      </c>
      <c r="P282" s="1" t="s">
        <v>71</v>
      </c>
      <c r="Q282" s="5" t="s">
        <v>893</v>
      </c>
      <c r="R282" s="5">
        <v>98921680.554100007</v>
      </c>
      <c r="S282" s="5">
        <f t="shared" si="51"/>
        <v>-6685343.3799999999</v>
      </c>
      <c r="T282" s="5">
        <v>929484.95200000005</v>
      </c>
      <c r="U282" s="5">
        <v>1650571.1813999999</v>
      </c>
      <c r="V282" s="5">
        <v>90368245.744399995</v>
      </c>
      <c r="W282" s="6">
        <f t="shared" si="55"/>
        <v>185184639.05190003</v>
      </c>
    </row>
    <row r="283" spans="1:23" ht="24.95" customHeight="1" x14ac:dyDescent="0.2">
      <c r="A283" s="132"/>
      <c r="B283" s="130"/>
      <c r="C283" s="1">
        <v>5</v>
      </c>
      <c r="D283" s="1" t="s">
        <v>55</v>
      </c>
      <c r="E283" s="5" t="s">
        <v>338</v>
      </c>
      <c r="F283" s="5">
        <v>102880996.4403</v>
      </c>
      <c r="G283" s="5">
        <f t="shared" si="57"/>
        <v>-6685343.3799999999</v>
      </c>
      <c r="H283" s="5">
        <v>966687.35820000002</v>
      </c>
      <c r="I283" s="5">
        <v>1716634.8861</v>
      </c>
      <c r="J283" s="5">
        <v>64797442.369599998</v>
      </c>
      <c r="K283" s="6">
        <f t="shared" si="54"/>
        <v>163676417.6742</v>
      </c>
      <c r="L283" s="11"/>
      <c r="M283" s="127"/>
      <c r="N283" s="130"/>
      <c r="O283" s="12">
        <v>28</v>
      </c>
      <c r="P283" s="1" t="s">
        <v>71</v>
      </c>
      <c r="Q283" s="5" t="s">
        <v>690</v>
      </c>
      <c r="R283" s="5">
        <v>75764602.658000007</v>
      </c>
      <c r="S283" s="5">
        <f t="shared" si="51"/>
        <v>-6685343.3799999999</v>
      </c>
      <c r="T283" s="5">
        <v>711897.10560000001</v>
      </c>
      <c r="U283" s="5">
        <v>1264180.6024</v>
      </c>
      <c r="V283" s="5">
        <v>71167211.895099998</v>
      </c>
      <c r="W283" s="6">
        <f t="shared" si="55"/>
        <v>142222548.8811</v>
      </c>
    </row>
    <row r="284" spans="1:23" ht="24.95" customHeight="1" x14ac:dyDescent="0.2">
      <c r="A284" s="132"/>
      <c r="B284" s="130"/>
      <c r="C284" s="1">
        <v>6</v>
      </c>
      <c r="D284" s="1" t="s">
        <v>55</v>
      </c>
      <c r="E284" s="5" t="s">
        <v>339</v>
      </c>
      <c r="F284" s="5">
        <v>98916814.737800002</v>
      </c>
      <c r="G284" s="5">
        <f t="shared" si="57"/>
        <v>-6685343.3799999999</v>
      </c>
      <c r="H284" s="5">
        <v>929439.23199999996</v>
      </c>
      <c r="I284" s="5">
        <v>1650489.9920999999</v>
      </c>
      <c r="J284" s="5">
        <v>61330047.763800003</v>
      </c>
      <c r="K284" s="6">
        <f t="shared" si="54"/>
        <v>156141448.3457</v>
      </c>
      <c r="L284" s="11"/>
      <c r="M284" s="127"/>
      <c r="N284" s="130"/>
      <c r="O284" s="12">
        <v>29</v>
      </c>
      <c r="P284" s="1" t="s">
        <v>71</v>
      </c>
      <c r="Q284" s="5" t="s">
        <v>691</v>
      </c>
      <c r="R284" s="5">
        <v>91115715.100799993</v>
      </c>
      <c r="S284" s="5">
        <f t="shared" si="51"/>
        <v>-6685343.3799999999</v>
      </c>
      <c r="T284" s="5">
        <v>856138.77170000004</v>
      </c>
      <c r="U284" s="5">
        <v>1520323.6810000001</v>
      </c>
      <c r="V284" s="5">
        <v>76688623.881300002</v>
      </c>
      <c r="W284" s="6">
        <f t="shared" si="55"/>
        <v>163495458.05479997</v>
      </c>
    </row>
    <row r="285" spans="1:23" ht="24.95" customHeight="1" x14ac:dyDescent="0.2">
      <c r="A285" s="132"/>
      <c r="B285" s="130"/>
      <c r="C285" s="1">
        <v>7</v>
      </c>
      <c r="D285" s="1" t="s">
        <v>55</v>
      </c>
      <c r="E285" s="5" t="s">
        <v>340</v>
      </c>
      <c r="F285" s="5">
        <v>99874914.627399996</v>
      </c>
      <c r="G285" s="5">
        <f t="shared" si="57"/>
        <v>-6685343.3799999999</v>
      </c>
      <c r="H285" s="5">
        <v>938441.70169999998</v>
      </c>
      <c r="I285" s="5">
        <v>1666476.4983999999</v>
      </c>
      <c r="J285" s="5">
        <v>66055650.5484</v>
      </c>
      <c r="K285" s="6">
        <f t="shared" si="54"/>
        <v>161850139.99590001</v>
      </c>
      <c r="L285" s="11"/>
      <c r="M285" s="127"/>
      <c r="N285" s="130"/>
      <c r="O285" s="12">
        <v>30</v>
      </c>
      <c r="P285" s="1" t="s">
        <v>71</v>
      </c>
      <c r="Q285" s="5" t="s">
        <v>894</v>
      </c>
      <c r="R285" s="5">
        <v>76932065.570899993</v>
      </c>
      <c r="S285" s="5">
        <f t="shared" si="51"/>
        <v>-6685343.3799999999</v>
      </c>
      <c r="T285" s="5">
        <v>722866.78590000002</v>
      </c>
      <c r="U285" s="5">
        <v>1283660.4639000001</v>
      </c>
      <c r="V285" s="5">
        <v>73486977.188199997</v>
      </c>
      <c r="W285" s="6">
        <f t="shared" si="55"/>
        <v>145740226.62889999</v>
      </c>
    </row>
    <row r="286" spans="1:23" ht="24.95" customHeight="1" x14ac:dyDescent="0.2">
      <c r="A286" s="132"/>
      <c r="B286" s="130"/>
      <c r="C286" s="1">
        <v>8</v>
      </c>
      <c r="D286" s="1" t="s">
        <v>55</v>
      </c>
      <c r="E286" s="5" t="s">
        <v>341</v>
      </c>
      <c r="F286" s="5">
        <v>108096345.72679999</v>
      </c>
      <c r="G286" s="5">
        <f t="shared" si="57"/>
        <v>-6685343.3799999999</v>
      </c>
      <c r="H286" s="5">
        <v>1015691.6679999999</v>
      </c>
      <c r="I286" s="5">
        <v>1803656.3074</v>
      </c>
      <c r="J286" s="5">
        <v>72054763.236000001</v>
      </c>
      <c r="K286" s="6">
        <f t="shared" si="54"/>
        <v>176285113.5582</v>
      </c>
      <c r="L286" s="11"/>
      <c r="M286" s="127"/>
      <c r="N286" s="130"/>
      <c r="O286" s="12">
        <v>31</v>
      </c>
      <c r="P286" s="1" t="s">
        <v>71</v>
      </c>
      <c r="Q286" s="5" t="s">
        <v>692</v>
      </c>
      <c r="R286" s="5">
        <v>77267908.408800006</v>
      </c>
      <c r="S286" s="5">
        <f t="shared" si="51"/>
        <v>-6685343.3799999999</v>
      </c>
      <c r="T286" s="5">
        <v>726022.42240000004</v>
      </c>
      <c r="U286" s="5">
        <v>1289264.2154000001</v>
      </c>
      <c r="V286" s="5">
        <v>74968136.269999996</v>
      </c>
      <c r="W286" s="6">
        <f t="shared" si="55"/>
        <v>147565987.9366</v>
      </c>
    </row>
    <row r="287" spans="1:23" ht="24.95" customHeight="1" x14ac:dyDescent="0.2">
      <c r="A287" s="132"/>
      <c r="B287" s="130"/>
      <c r="C287" s="1">
        <v>9</v>
      </c>
      <c r="D287" s="1" t="s">
        <v>55</v>
      </c>
      <c r="E287" s="5" t="s">
        <v>342</v>
      </c>
      <c r="F287" s="5">
        <v>98359712.831200004</v>
      </c>
      <c r="G287" s="5">
        <f t="shared" si="57"/>
        <v>-6685343.3799999999</v>
      </c>
      <c r="H287" s="5">
        <v>924204.60759999999</v>
      </c>
      <c r="I287" s="5">
        <v>1641194.3922999999</v>
      </c>
      <c r="J287" s="5">
        <v>58653441.481299996</v>
      </c>
      <c r="K287" s="6">
        <f t="shared" si="54"/>
        <v>152893209.93239999</v>
      </c>
      <c r="L287" s="11"/>
      <c r="M287" s="127"/>
      <c r="N287" s="130"/>
      <c r="O287" s="12">
        <v>32</v>
      </c>
      <c r="P287" s="1" t="s">
        <v>71</v>
      </c>
      <c r="Q287" s="5" t="s">
        <v>693</v>
      </c>
      <c r="R287" s="5">
        <v>76892700.661500007</v>
      </c>
      <c r="S287" s="5">
        <f t="shared" si="51"/>
        <v>-6685343.3799999999</v>
      </c>
      <c r="T287" s="5">
        <v>722496.90650000004</v>
      </c>
      <c r="U287" s="5">
        <v>1283003.6354</v>
      </c>
      <c r="V287" s="5">
        <v>71858419.466600001</v>
      </c>
      <c r="W287" s="6">
        <f t="shared" si="55"/>
        <v>144071277.29000002</v>
      </c>
    </row>
    <row r="288" spans="1:23" ht="24.95" customHeight="1" x14ac:dyDescent="0.2">
      <c r="A288" s="132"/>
      <c r="B288" s="130"/>
      <c r="C288" s="1">
        <v>10</v>
      </c>
      <c r="D288" s="1" t="s">
        <v>55</v>
      </c>
      <c r="E288" s="5" t="s">
        <v>343</v>
      </c>
      <c r="F288" s="5">
        <v>91982807.6479</v>
      </c>
      <c r="G288" s="5">
        <f t="shared" si="57"/>
        <v>-6685343.3799999999</v>
      </c>
      <c r="H288" s="5">
        <v>864286.12089999998</v>
      </c>
      <c r="I288" s="5">
        <v>1534791.6719</v>
      </c>
      <c r="J288" s="5">
        <v>58783386.592</v>
      </c>
      <c r="K288" s="6">
        <f t="shared" si="54"/>
        <v>146479928.65270001</v>
      </c>
      <c r="L288" s="11"/>
      <c r="M288" s="128"/>
      <c r="N288" s="131"/>
      <c r="O288" s="12">
        <v>33</v>
      </c>
      <c r="P288" s="1" t="s">
        <v>71</v>
      </c>
      <c r="Q288" s="5" t="s">
        <v>694</v>
      </c>
      <c r="R288" s="5">
        <v>88633421.3442</v>
      </c>
      <c r="S288" s="5">
        <f>-6685343.38</f>
        <v>-6685343.3799999999</v>
      </c>
      <c r="T288" s="5">
        <v>832814.7169</v>
      </c>
      <c r="U288" s="5">
        <v>1478905.0303</v>
      </c>
      <c r="V288" s="5">
        <v>75665560.166899994</v>
      </c>
      <c r="W288" s="6">
        <f t="shared" si="55"/>
        <v>159925357.87830001</v>
      </c>
    </row>
    <row r="289" spans="1:23" ht="24.95" customHeight="1" x14ac:dyDescent="0.2">
      <c r="A289" s="132"/>
      <c r="B289" s="130"/>
      <c r="C289" s="1">
        <v>11</v>
      </c>
      <c r="D289" s="1" t="s">
        <v>55</v>
      </c>
      <c r="E289" s="5" t="s">
        <v>344</v>
      </c>
      <c r="F289" s="5">
        <v>96299816.544400007</v>
      </c>
      <c r="G289" s="5">
        <f t="shared" si="57"/>
        <v>-6685343.3799999999</v>
      </c>
      <c r="H289" s="5">
        <v>904849.47140000004</v>
      </c>
      <c r="I289" s="5">
        <v>1606823.7120999999</v>
      </c>
      <c r="J289" s="5">
        <v>58826303.146499999</v>
      </c>
      <c r="K289" s="6">
        <f t="shared" si="54"/>
        <v>150952449.49439999</v>
      </c>
      <c r="L289" s="11"/>
      <c r="M289" s="18"/>
      <c r="N289" s="123" t="s">
        <v>858</v>
      </c>
      <c r="O289" s="124"/>
      <c r="P289" s="125"/>
      <c r="Q289" s="14"/>
      <c r="R289" s="14">
        <f>SUM(R256:R288)</f>
        <v>2860123776.2452993</v>
      </c>
      <c r="S289" s="14">
        <f t="shared" ref="S289:W289" si="58">SUM(S256:S288)</f>
        <v>-220616331.5399999</v>
      </c>
      <c r="T289" s="14">
        <f t="shared" si="58"/>
        <v>26874209.941899996</v>
      </c>
      <c r="U289" s="14">
        <f t="shared" si="58"/>
        <v>47722985.029500008</v>
      </c>
      <c r="V289" s="14">
        <f t="shared" si="58"/>
        <v>2604945720.7133999</v>
      </c>
      <c r="W289" s="14">
        <f t="shared" si="58"/>
        <v>5319050360.3900995</v>
      </c>
    </row>
    <row r="290" spans="1:23" ht="24.95" customHeight="1" x14ac:dyDescent="0.2">
      <c r="A290" s="132"/>
      <c r="B290" s="130"/>
      <c r="C290" s="1">
        <v>12</v>
      </c>
      <c r="D290" s="1" t="s">
        <v>55</v>
      </c>
      <c r="E290" s="5" t="s">
        <v>345</v>
      </c>
      <c r="F290" s="5">
        <v>93500370.941400006</v>
      </c>
      <c r="G290" s="5">
        <f t="shared" si="57"/>
        <v>-6685343.3799999999</v>
      </c>
      <c r="H290" s="5">
        <v>878545.40390000003</v>
      </c>
      <c r="I290" s="5">
        <v>1560113.1810000001</v>
      </c>
      <c r="J290" s="5">
        <v>58577769.673500001</v>
      </c>
      <c r="K290" s="6">
        <f t="shared" si="54"/>
        <v>147831455.81980002</v>
      </c>
      <c r="L290" s="11"/>
      <c r="M290" s="126">
        <v>31</v>
      </c>
      <c r="N290" s="129">
        <v>31</v>
      </c>
      <c r="O290" s="12">
        <v>1</v>
      </c>
      <c r="P290" s="1" t="s">
        <v>72</v>
      </c>
      <c r="Q290" s="5" t="s">
        <v>695</v>
      </c>
      <c r="R290" s="5">
        <v>104550808.3434</v>
      </c>
      <c r="S290" s="5">
        <f t="shared" ref="S290:S305" si="59">-6685343.38</f>
        <v>-6685343.3799999999</v>
      </c>
      <c r="T290" s="5">
        <v>982377.19510000001</v>
      </c>
      <c r="U290" s="5">
        <v>1744496.7601999999</v>
      </c>
      <c r="V290" s="5">
        <v>57710334.966899998</v>
      </c>
      <c r="W290" s="6">
        <f t="shared" si="55"/>
        <v>158302673.8856</v>
      </c>
    </row>
    <row r="291" spans="1:23" ht="24.95" customHeight="1" x14ac:dyDescent="0.2">
      <c r="A291" s="132"/>
      <c r="B291" s="130"/>
      <c r="C291" s="1">
        <v>13</v>
      </c>
      <c r="D291" s="1" t="s">
        <v>55</v>
      </c>
      <c r="E291" s="5" t="s">
        <v>346</v>
      </c>
      <c r="F291" s="5">
        <v>121095211.8829</v>
      </c>
      <c r="G291" s="5">
        <f t="shared" si="57"/>
        <v>-6685343.3799999999</v>
      </c>
      <c r="H291" s="5">
        <v>1137831.2275</v>
      </c>
      <c r="I291" s="5">
        <v>2020550.66</v>
      </c>
      <c r="J291" s="5">
        <v>78056147.273300007</v>
      </c>
      <c r="K291" s="6">
        <f t="shared" si="54"/>
        <v>195624397.66370001</v>
      </c>
      <c r="L291" s="11"/>
      <c r="M291" s="127"/>
      <c r="N291" s="130"/>
      <c r="O291" s="12">
        <v>2</v>
      </c>
      <c r="P291" s="1" t="s">
        <v>72</v>
      </c>
      <c r="Q291" s="5" t="s">
        <v>536</v>
      </c>
      <c r="R291" s="5">
        <v>105466024.1987</v>
      </c>
      <c r="S291" s="5">
        <f t="shared" si="59"/>
        <v>-6685343.3799999999</v>
      </c>
      <c r="T291" s="5">
        <v>990976.71909999999</v>
      </c>
      <c r="U291" s="5">
        <v>1759767.7191000001</v>
      </c>
      <c r="V291" s="5">
        <v>59096097.362000003</v>
      </c>
      <c r="W291" s="6">
        <f t="shared" si="55"/>
        <v>160627522.6189</v>
      </c>
    </row>
    <row r="292" spans="1:23" ht="24.95" customHeight="1" x14ac:dyDescent="0.2">
      <c r="A292" s="132"/>
      <c r="B292" s="130"/>
      <c r="C292" s="1">
        <v>14</v>
      </c>
      <c r="D292" s="1" t="s">
        <v>55</v>
      </c>
      <c r="E292" s="5" t="s">
        <v>347</v>
      </c>
      <c r="F292" s="5">
        <v>83088348.599800006</v>
      </c>
      <c r="G292" s="5">
        <f t="shared" si="57"/>
        <v>-6685343.3799999999</v>
      </c>
      <c r="H292" s="5">
        <v>780712.26930000004</v>
      </c>
      <c r="I292" s="5">
        <v>1386381.9634</v>
      </c>
      <c r="J292" s="5">
        <v>56173964.442199998</v>
      </c>
      <c r="K292" s="6">
        <f t="shared" si="54"/>
        <v>134744063.89470002</v>
      </c>
      <c r="L292" s="11"/>
      <c r="M292" s="127"/>
      <c r="N292" s="130"/>
      <c r="O292" s="12">
        <v>3</v>
      </c>
      <c r="P292" s="1" t="s">
        <v>72</v>
      </c>
      <c r="Q292" s="5" t="s">
        <v>696</v>
      </c>
      <c r="R292" s="5">
        <v>105006444.5547</v>
      </c>
      <c r="S292" s="5">
        <f t="shared" si="59"/>
        <v>-6685343.3799999999</v>
      </c>
      <c r="T292" s="5">
        <v>986658.43050000002</v>
      </c>
      <c r="U292" s="5">
        <v>1752099.3403</v>
      </c>
      <c r="V292" s="5">
        <v>58091323.989799999</v>
      </c>
      <c r="W292" s="6">
        <f t="shared" si="55"/>
        <v>159151182.93529999</v>
      </c>
    </row>
    <row r="293" spans="1:23" ht="24.95" customHeight="1" x14ac:dyDescent="0.2">
      <c r="A293" s="132"/>
      <c r="B293" s="130"/>
      <c r="C293" s="1">
        <v>15</v>
      </c>
      <c r="D293" s="1" t="s">
        <v>55</v>
      </c>
      <c r="E293" s="5" t="s">
        <v>348</v>
      </c>
      <c r="F293" s="5">
        <v>91965365.009599999</v>
      </c>
      <c r="G293" s="5">
        <f t="shared" si="57"/>
        <v>-6685343.3799999999</v>
      </c>
      <c r="H293" s="5">
        <v>864122.22690000001</v>
      </c>
      <c r="I293" s="5">
        <v>1534500.6303999999</v>
      </c>
      <c r="J293" s="5">
        <v>62375824.975000001</v>
      </c>
      <c r="K293" s="6">
        <f t="shared" si="54"/>
        <v>150054469.4619</v>
      </c>
      <c r="L293" s="11"/>
      <c r="M293" s="127"/>
      <c r="N293" s="130"/>
      <c r="O293" s="12">
        <v>4</v>
      </c>
      <c r="P293" s="1" t="s">
        <v>72</v>
      </c>
      <c r="Q293" s="5" t="s">
        <v>697</v>
      </c>
      <c r="R293" s="5">
        <v>79720106.914000005</v>
      </c>
      <c r="S293" s="5">
        <f t="shared" si="59"/>
        <v>-6685343.3799999999</v>
      </c>
      <c r="T293" s="5">
        <v>749063.69700000004</v>
      </c>
      <c r="U293" s="5">
        <v>1330180.7076999999</v>
      </c>
      <c r="V293" s="5">
        <v>46991357.641199999</v>
      </c>
      <c r="W293" s="6">
        <f t="shared" si="55"/>
        <v>122105365.5799</v>
      </c>
    </row>
    <row r="294" spans="1:23" ht="24.95" customHeight="1" x14ac:dyDescent="0.2">
      <c r="A294" s="132"/>
      <c r="B294" s="130"/>
      <c r="C294" s="1">
        <v>16</v>
      </c>
      <c r="D294" s="1" t="s">
        <v>55</v>
      </c>
      <c r="E294" s="5" t="s">
        <v>349</v>
      </c>
      <c r="F294" s="5">
        <v>104425445.73119999</v>
      </c>
      <c r="G294" s="5">
        <f t="shared" si="57"/>
        <v>-6685343.3799999999</v>
      </c>
      <c r="H294" s="5">
        <v>981199.26670000004</v>
      </c>
      <c r="I294" s="5">
        <v>1742405.0052</v>
      </c>
      <c r="J294" s="5">
        <v>69014860.549199998</v>
      </c>
      <c r="K294" s="6">
        <f t="shared" si="54"/>
        <v>169478567.17229998</v>
      </c>
      <c r="L294" s="11"/>
      <c r="M294" s="127"/>
      <c r="N294" s="130"/>
      <c r="O294" s="12">
        <v>5</v>
      </c>
      <c r="P294" s="1" t="s">
        <v>72</v>
      </c>
      <c r="Q294" s="5" t="s">
        <v>698</v>
      </c>
      <c r="R294" s="5">
        <v>138702106.07210001</v>
      </c>
      <c r="S294" s="5">
        <f t="shared" si="59"/>
        <v>-6685343.3799999999</v>
      </c>
      <c r="T294" s="5">
        <v>1303268.6029000001</v>
      </c>
      <c r="U294" s="5">
        <v>2314332.8923999998</v>
      </c>
      <c r="V294" s="5">
        <v>88078638.841999993</v>
      </c>
      <c r="W294" s="6">
        <f t="shared" si="55"/>
        <v>223713003.02939999</v>
      </c>
    </row>
    <row r="295" spans="1:23" ht="24.95" customHeight="1" x14ac:dyDescent="0.2">
      <c r="A295" s="132"/>
      <c r="B295" s="131"/>
      <c r="C295" s="1">
        <v>17</v>
      </c>
      <c r="D295" s="1" t="s">
        <v>55</v>
      </c>
      <c r="E295" s="5" t="s">
        <v>350</v>
      </c>
      <c r="F295" s="5">
        <v>86478701.333299994</v>
      </c>
      <c r="G295" s="5">
        <f>-6685343.38</f>
        <v>-6685343.3799999999</v>
      </c>
      <c r="H295" s="5">
        <v>812568.60080000001</v>
      </c>
      <c r="I295" s="5">
        <v>1442952.1558999999</v>
      </c>
      <c r="J295" s="5">
        <v>55922083.717</v>
      </c>
      <c r="K295" s="6">
        <f t="shared" si="54"/>
        <v>137970962.42699999</v>
      </c>
      <c r="L295" s="11"/>
      <c r="M295" s="127"/>
      <c r="N295" s="130"/>
      <c r="O295" s="12">
        <v>6</v>
      </c>
      <c r="P295" s="1" t="s">
        <v>72</v>
      </c>
      <c r="Q295" s="5" t="s">
        <v>699</v>
      </c>
      <c r="R295" s="5">
        <v>119942032.5316</v>
      </c>
      <c r="S295" s="5">
        <f t="shared" si="59"/>
        <v>-6685343.3799999999</v>
      </c>
      <c r="T295" s="5">
        <v>1126995.7579999999</v>
      </c>
      <c r="U295" s="5">
        <v>2001309.1288000001</v>
      </c>
      <c r="V295" s="5">
        <v>73424368.876200005</v>
      </c>
      <c r="W295" s="6">
        <f t="shared" si="55"/>
        <v>189809362.91460001</v>
      </c>
    </row>
    <row r="296" spans="1:23" ht="24.95" customHeight="1" x14ac:dyDescent="0.2">
      <c r="A296" s="1"/>
      <c r="B296" s="123" t="s">
        <v>842</v>
      </c>
      <c r="C296" s="124"/>
      <c r="D296" s="125"/>
      <c r="E296" s="14"/>
      <c r="F296" s="14">
        <f>SUM(F279:F295)</f>
        <v>1679430715.6896</v>
      </c>
      <c r="G296" s="14">
        <f t="shared" ref="G296:K296" si="60">SUM(G279:G295)</f>
        <v>-113650837.45999998</v>
      </c>
      <c r="H296" s="14">
        <f t="shared" si="60"/>
        <v>15780216.929999998</v>
      </c>
      <c r="I296" s="14">
        <f t="shared" si="60"/>
        <v>28022370.069500003</v>
      </c>
      <c r="J296" s="14">
        <f t="shared" si="60"/>
        <v>1087092445.9673002</v>
      </c>
      <c r="K296" s="14">
        <f t="shared" si="60"/>
        <v>2696674911.1964002</v>
      </c>
      <c r="L296" s="11"/>
      <c r="M296" s="127"/>
      <c r="N296" s="130"/>
      <c r="O296" s="12">
        <v>7</v>
      </c>
      <c r="P296" s="1" t="s">
        <v>72</v>
      </c>
      <c r="Q296" s="5" t="s">
        <v>700</v>
      </c>
      <c r="R296" s="5">
        <v>105290333.6543</v>
      </c>
      <c r="S296" s="5">
        <f t="shared" si="59"/>
        <v>-6685343.3799999999</v>
      </c>
      <c r="T296" s="5">
        <v>989325.90079999994</v>
      </c>
      <c r="U296" s="5">
        <v>1756836.2105</v>
      </c>
      <c r="V296" s="5">
        <v>56590320.484499998</v>
      </c>
      <c r="W296" s="6">
        <f t="shared" si="55"/>
        <v>157941472.87010002</v>
      </c>
    </row>
    <row r="297" spans="1:23" ht="24.95" customHeight="1" x14ac:dyDescent="0.2">
      <c r="A297" s="132">
        <v>15</v>
      </c>
      <c r="B297" s="129">
        <v>15</v>
      </c>
      <c r="C297" s="1">
        <v>1</v>
      </c>
      <c r="D297" s="1" t="s">
        <v>56</v>
      </c>
      <c r="E297" s="5" t="s">
        <v>351</v>
      </c>
      <c r="F297" s="5">
        <v>137978290.8723</v>
      </c>
      <c r="G297" s="5">
        <f t="shared" ref="G297:G306" si="61">-6685343.38</f>
        <v>-6685343.3799999999</v>
      </c>
      <c r="H297" s="5">
        <v>1296467.5120000001</v>
      </c>
      <c r="I297" s="5">
        <v>2302255.5751999998</v>
      </c>
      <c r="J297" s="5">
        <v>77602748.439300001</v>
      </c>
      <c r="K297" s="6">
        <f t="shared" si="54"/>
        <v>212494419.01879999</v>
      </c>
      <c r="L297" s="11"/>
      <c r="M297" s="127"/>
      <c r="N297" s="130"/>
      <c r="O297" s="12">
        <v>8</v>
      </c>
      <c r="P297" s="1" t="s">
        <v>72</v>
      </c>
      <c r="Q297" s="5" t="s">
        <v>701</v>
      </c>
      <c r="R297" s="5">
        <v>92988349.305199996</v>
      </c>
      <c r="S297" s="5">
        <f t="shared" si="59"/>
        <v>-6685343.3799999999</v>
      </c>
      <c r="T297" s="5">
        <v>873734.3615</v>
      </c>
      <c r="U297" s="5">
        <v>1551569.7742000001</v>
      </c>
      <c r="V297" s="5">
        <v>51273688.603799999</v>
      </c>
      <c r="W297" s="6">
        <f t="shared" si="55"/>
        <v>140001998.6647</v>
      </c>
    </row>
    <row r="298" spans="1:23" ht="24.95" customHeight="1" x14ac:dyDescent="0.2">
      <c r="A298" s="132"/>
      <c r="B298" s="130"/>
      <c r="C298" s="1">
        <v>2</v>
      </c>
      <c r="D298" s="1" t="s">
        <v>56</v>
      </c>
      <c r="E298" s="5" t="s">
        <v>352</v>
      </c>
      <c r="F298" s="5">
        <v>100204318.3874</v>
      </c>
      <c r="G298" s="5">
        <f t="shared" si="61"/>
        <v>-6685343.3799999999</v>
      </c>
      <c r="H298" s="5">
        <v>941536.83550000004</v>
      </c>
      <c r="I298" s="5">
        <v>1671972.8097000001</v>
      </c>
      <c r="J298" s="5">
        <v>62623316.834799998</v>
      </c>
      <c r="K298" s="6">
        <f t="shared" si="54"/>
        <v>158755801.4874</v>
      </c>
      <c r="L298" s="11"/>
      <c r="M298" s="127"/>
      <c r="N298" s="130"/>
      <c r="O298" s="12">
        <v>9</v>
      </c>
      <c r="P298" s="1" t="s">
        <v>72</v>
      </c>
      <c r="Q298" s="5" t="s">
        <v>702</v>
      </c>
      <c r="R298" s="5">
        <v>95375892.438099995</v>
      </c>
      <c r="S298" s="5">
        <f t="shared" si="59"/>
        <v>-6685343.3799999999</v>
      </c>
      <c r="T298" s="5">
        <v>896168.12320000003</v>
      </c>
      <c r="U298" s="5">
        <v>1591407.4505</v>
      </c>
      <c r="V298" s="5">
        <v>53571218.579000004</v>
      </c>
      <c r="W298" s="6">
        <f t="shared" si="55"/>
        <v>144749343.21079999</v>
      </c>
    </row>
    <row r="299" spans="1:23" ht="24.95" customHeight="1" x14ac:dyDescent="0.2">
      <c r="A299" s="132"/>
      <c r="B299" s="130"/>
      <c r="C299" s="1">
        <v>3</v>
      </c>
      <c r="D299" s="1" t="s">
        <v>56</v>
      </c>
      <c r="E299" s="5" t="s">
        <v>867</v>
      </c>
      <c r="F299" s="5">
        <v>100853444.88779999</v>
      </c>
      <c r="G299" s="5">
        <f t="shared" si="61"/>
        <v>-6685343.3799999999</v>
      </c>
      <c r="H299" s="5">
        <v>947636.13859999995</v>
      </c>
      <c r="I299" s="5">
        <v>1682803.8984000001</v>
      </c>
      <c r="J299" s="5">
        <v>61379454.022399999</v>
      </c>
      <c r="K299" s="6">
        <f t="shared" si="54"/>
        <v>158177995.56720001</v>
      </c>
      <c r="L299" s="11"/>
      <c r="M299" s="127"/>
      <c r="N299" s="130"/>
      <c r="O299" s="12">
        <v>10</v>
      </c>
      <c r="P299" s="1" t="s">
        <v>72</v>
      </c>
      <c r="Q299" s="5" t="s">
        <v>703</v>
      </c>
      <c r="R299" s="5">
        <v>90477856.145099998</v>
      </c>
      <c r="S299" s="5">
        <f t="shared" si="59"/>
        <v>-6685343.3799999999</v>
      </c>
      <c r="T299" s="5">
        <v>850145.34030000004</v>
      </c>
      <c r="U299" s="5">
        <v>1509680.5985000001</v>
      </c>
      <c r="V299" s="5">
        <v>49466291.980999999</v>
      </c>
      <c r="W299" s="6">
        <f t="shared" si="55"/>
        <v>135618630.68489999</v>
      </c>
    </row>
    <row r="300" spans="1:23" ht="24.95" customHeight="1" x14ac:dyDescent="0.2">
      <c r="A300" s="132"/>
      <c r="B300" s="130"/>
      <c r="C300" s="1">
        <v>4</v>
      </c>
      <c r="D300" s="1" t="s">
        <v>56</v>
      </c>
      <c r="E300" s="5" t="s">
        <v>353</v>
      </c>
      <c r="F300" s="5">
        <v>109893437.2096</v>
      </c>
      <c r="G300" s="5">
        <f t="shared" si="61"/>
        <v>-6685343.3799999999</v>
      </c>
      <c r="H300" s="5">
        <v>1032577.4455</v>
      </c>
      <c r="I300" s="5">
        <v>1833641.9221999999</v>
      </c>
      <c r="J300" s="5">
        <v>61982676.679899998</v>
      </c>
      <c r="K300" s="6">
        <f t="shared" si="54"/>
        <v>168056989.87720001</v>
      </c>
      <c r="L300" s="11"/>
      <c r="M300" s="127"/>
      <c r="N300" s="130"/>
      <c r="O300" s="12">
        <v>11</v>
      </c>
      <c r="P300" s="1" t="s">
        <v>72</v>
      </c>
      <c r="Q300" s="5" t="s">
        <v>704</v>
      </c>
      <c r="R300" s="5">
        <v>125006892.5511</v>
      </c>
      <c r="S300" s="5">
        <f t="shared" si="59"/>
        <v>-6685343.3799999999</v>
      </c>
      <c r="T300" s="5">
        <v>1174586.0449999999</v>
      </c>
      <c r="U300" s="5">
        <v>2085819.5408999999</v>
      </c>
      <c r="V300" s="5">
        <v>72015534.350099996</v>
      </c>
      <c r="W300" s="6">
        <f t="shared" si="55"/>
        <v>193597489.10710001</v>
      </c>
    </row>
    <row r="301" spans="1:23" ht="24.95" customHeight="1" x14ac:dyDescent="0.2">
      <c r="A301" s="132"/>
      <c r="B301" s="130"/>
      <c r="C301" s="1">
        <v>5</v>
      </c>
      <c r="D301" s="1" t="s">
        <v>56</v>
      </c>
      <c r="E301" s="5" t="s">
        <v>354</v>
      </c>
      <c r="F301" s="5">
        <v>106886407.4716</v>
      </c>
      <c r="G301" s="5">
        <f t="shared" si="61"/>
        <v>-6685343.3799999999</v>
      </c>
      <c r="H301" s="5">
        <v>1004322.8822</v>
      </c>
      <c r="I301" s="5">
        <v>1783467.7176999999</v>
      </c>
      <c r="J301" s="5">
        <v>65437160.456</v>
      </c>
      <c r="K301" s="6">
        <f t="shared" si="54"/>
        <v>168426015.14750001</v>
      </c>
      <c r="L301" s="11"/>
      <c r="M301" s="127"/>
      <c r="N301" s="130"/>
      <c r="O301" s="12">
        <v>12</v>
      </c>
      <c r="P301" s="1" t="s">
        <v>72</v>
      </c>
      <c r="Q301" s="5" t="s">
        <v>705</v>
      </c>
      <c r="R301" s="5">
        <v>84161182.347200006</v>
      </c>
      <c r="S301" s="5">
        <f t="shared" si="59"/>
        <v>-6685343.3799999999</v>
      </c>
      <c r="T301" s="5">
        <v>790792.79790000001</v>
      </c>
      <c r="U301" s="5">
        <v>1404282.8770000001</v>
      </c>
      <c r="V301" s="5">
        <v>48403061.240599997</v>
      </c>
      <c r="W301" s="6">
        <f t="shared" si="55"/>
        <v>128073975.88270003</v>
      </c>
    </row>
    <row r="302" spans="1:23" ht="24.95" customHeight="1" x14ac:dyDescent="0.2">
      <c r="A302" s="132"/>
      <c r="B302" s="130"/>
      <c r="C302" s="1">
        <v>6</v>
      </c>
      <c r="D302" s="1" t="s">
        <v>56</v>
      </c>
      <c r="E302" s="5" t="s">
        <v>56</v>
      </c>
      <c r="F302" s="5">
        <v>116385720.0597</v>
      </c>
      <c r="G302" s="5">
        <f t="shared" si="61"/>
        <v>-6685343.3799999999</v>
      </c>
      <c r="H302" s="5">
        <v>1093580.0404999999</v>
      </c>
      <c r="I302" s="5">
        <v>1941969.7923999999</v>
      </c>
      <c r="J302" s="5">
        <v>69252191.107800007</v>
      </c>
      <c r="K302" s="6">
        <f t="shared" si="54"/>
        <v>181988117.62040001</v>
      </c>
      <c r="L302" s="11"/>
      <c r="M302" s="127"/>
      <c r="N302" s="130"/>
      <c r="O302" s="12">
        <v>13</v>
      </c>
      <c r="P302" s="1" t="s">
        <v>72</v>
      </c>
      <c r="Q302" s="5" t="s">
        <v>706</v>
      </c>
      <c r="R302" s="5">
        <v>112356806.9869</v>
      </c>
      <c r="S302" s="5">
        <f t="shared" si="59"/>
        <v>-6685343.3799999999</v>
      </c>
      <c r="T302" s="5">
        <v>1055723.6873000001</v>
      </c>
      <c r="U302" s="5">
        <v>1874744.8143</v>
      </c>
      <c r="V302" s="5">
        <v>59673020.181100003</v>
      </c>
      <c r="W302" s="6">
        <f t="shared" si="55"/>
        <v>168274952.28960001</v>
      </c>
    </row>
    <row r="303" spans="1:23" ht="24.95" customHeight="1" x14ac:dyDescent="0.2">
      <c r="A303" s="132"/>
      <c r="B303" s="130"/>
      <c r="C303" s="1">
        <v>7</v>
      </c>
      <c r="D303" s="1" t="s">
        <v>56</v>
      </c>
      <c r="E303" s="5" t="s">
        <v>355</v>
      </c>
      <c r="F303" s="5">
        <v>91257159.409899995</v>
      </c>
      <c r="G303" s="5">
        <f t="shared" si="61"/>
        <v>-6685343.3799999999</v>
      </c>
      <c r="H303" s="5">
        <v>857467.80649999995</v>
      </c>
      <c r="I303" s="5">
        <v>1522683.7693</v>
      </c>
      <c r="J303" s="5">
        <v>55122602.918300003</v>
      </c>
      <c r="K303" s="6">
        <f t="shared" si="54"/>
        <v>142074570.52399999</v>
      </c>
      <c r="L303" s="11"/>
      <c r="M303" s="127"/>
      <c r="N303" s="130"/>
      <c r="O303" s="12">
        <v>14</v>
      </c>
      <c r="P303" s="1" t="s">
        <v>72</v>
      </c>
      <c r="Q303" s="5" t="s">
        <v>707</v>
      </c>
      <c r="R303" s="5">
        <v>112194301.888</v>
      </c>
      <c r="S303" s="5">
        <f t="shared" si="59"/>
        <v>-6685343.3799999999</v>
      </c>
      <c r="T303" s="5">
        <v>1054196.7618</v>
      </c>
      <c r="U303" s="5">
        <v>1872033.3133</v>
      </c>
      <c r="V303" s="5">
        <v>60299912.6932</v>
      </c>
      <c r="W303" s="6">
        <f t="shared" si="55"/>
        <v>168735101.27630001</v>
      </c>
    </row>
    <row r="304" spans="1:23" ht="24.95" customHeight="1" x14ac:dyDescent="0.2">
      <c r="A304" s="132"/>
      <c r="B304" s="130"/>
      <c r="C304" s="1">
        <v>8</v>
      </c>
      <c r="D304" s="1" t="s">
        <v>56</v>
      </c>
      <c r="E304" s="5" t="s">
        <v>356</v>
      </c>
      <c r="F304" s="5">
        <v>97890113.170399994</v>
      </c>
      <c r="G304" s="5">
        <f t="shared" si="61"/>
        <v>-6685343.3799999999</v>
      </c>
      <c r="H304" s="5">
        <v>919792.16929999995</v>
      </c>
      <c r="I304" s="5">
        <v>1633358.8232</v>
      </c>
      <c r="J304" s="5">
        <v>60561050.868799999</v>
      </c>
      <c r="K304" s="6">
        <f t="shared" si="54"/>
        <v>154318971.65170002</v>
      </c>
      <c r="L304" s="11"/>
      <c r="M304" s="127"/>
      <c r="N304" s="130"/>
      <c r="O304" s="12">
        <v>15</v>
      </c>
      <c r="P304" s="1" t="s">
        <v>72</v>
      </c>
      <c r="Q304" s="5" t="s">
        <v>708</v>
      </c>
      <c r="R304" s="5">
        <v>88664494.302900001</v>
      </c>
      <c r="S304" s="5">
        <f t="shared" si="59"/>
        <v>-6685343.3799999999</v>
      </c>
      <c r="T304" s="5">
        <v>833106.68370000005</v>
      </c>
      <c r="U304" s="5">
        <v>1479423.5024000001</v>
      </c>
      <c r="V304" s="5">
        <v>52485035.252300002</v>
      </c>
      <c r="W304" s="6">
        <f t="shared" si="55"/>
        <v>136776716.36129999</v>
      </c>
    </row>
    <row r="305" spans="1:23" ht="24.95" customHeight="1" x14ac:dyDescent="0.2">
      <c r="A305" s="132"/>
      <c r="B305" s="130"/>
      <c r="C305" s="1">
        <v>9</v>
      </c>
      <c r="D305" s="1" t="s">
        <v>56</v>
      </c>
      <c r="E305" s="5" t="s">
        <v>357</v>
      </c>
      <c r="F305" s="5">
        <v>89244705.9595</v>
      </c>
      <c r="G305" s="5">
        <f t="shared" si="61"/>
        <v>-6685343.3799999999</v>
      </c>
      <c r="H305" s="5">
        <v>838558.45120000001</v>
      </c>
      <c r="I305" s="5">
        <v>1489104.703</v>
      </c>
      <c r="J305" s="5">
        <v>53733493.2711</v>
      </c>
      <c r="K305" s="6">
        <f t="shared" si="54"/>
        <v>138620519.00479999</v>
      </c>
      <c r="L305" s="11"/>
      <c r="M305" s="127"/>
      <c r="N305" s="130"/>
      <c r="O305" s="12">
        <v>16</v>
      </c>
      <c r="P305" s="1" t="s">
        <v>72</v>
      </c>
      <c r="Q305" s="5" t="s">
        <v>709</v>
      </c>
      <c r="R305" s="5">
        <v>112974669.6543</v>
      </c>
      <c r="S305" s="5">
        <f t="shared" si="59"/>
        <v>-6685343.3799999999</v>
      </c>
      <c r="T305" s="5">
        <v>1061529.2302000001</v>
      </c>
      <c r="U305" s="5">
        <v>1885054.246</v>
      </c>
      <c r="V305" s="5">
        <v>61625424.549400002</v>
      </c>
      <c r="W305" s="6">
        <f t="shared" si="55"/>
        <v>170861334.2999</v>
      </c>
    </row>
    <row r="306" spans="1:23" ht="24.95" customHeight="1" x14ac:dyDescent="0.2">
      <c r="A306" s="132"/>
      <c r="B306" s="130"/>
      <c r="C306" s="1">
        <v>10</v>
      </c>
      <c r="D306" s="1" t="s">
        <v>56</v>
      </c>
      <c r="E306" s="5" t="s">
        <v>358</v>
      </c>
      <c r="F306" s="5">
        <v>84637305.782900006</v>
      </c>
      <c r="G306" s="5">
        <f t="shared" si="61"/>
        <v>-6685343.3799999999</v>
      </c>
      <c r="H306" s="5">
        <v>795266.53480000002</v>
      </c>
      <c r="I306" s="5">
        <v>1412227.2995</v>
      </c>
      <c r="J306" s="5">
        <v>55327622.113300003</v>
      </c>
      <c r="K306" s="6">
        <f t="shared" si="54"/>
        <v>135487078.35050002</v>
      </c>
      <c r="L306" s="11"/>
      <c r="M306" s="128"/>
      <c r="N306" s="131"/>
      <c r="O306" s="12">
        <v>17</v>
      </c>
      <c r="P306" s="1" t="s">
        <v>72</v>
      </c>
      <c r="Q306" s="5" t="s">
        <v>710</v>
      </c>
      <c r="R306" s="5">
        <v>120036089.4218</v>
      </c>
      <c r="S306" s="5">
        <f>-6685343.38</f>
        <v>-6685343.3799999999</v>
      </c>
      <c r="T306" s="5">
        <v>1127879.5325</v>
      </c>
      <c r="U306" s="5">
        <v>2002878.5279000001</v>
      </c>
      <c r="V306" s="5">
        <v>56090145.375699997</v>
      </c>
      <c r="W306" s="6">
        <f t="shared" si="55"/>
        <v>172571649.4779</v>
      </c>
    </row>
    <row r="307" spans="1:23" ht="24.95" customHeight="1" x14ac:dyDescent="0.2">
      <c r="A307" s="132"/>
      <c r="B307" s="131"/>
      <c r="C307" s="1">
        <v>11</v>
      </c>
      <c r="D307" s="1" t="s">
        <v>56</v>
      </c>
      <c r="E307" s="5" t="s">
        <v>359</v>
      </c>
      <c r="F307" s="5">
        <v>115516196.1383</v>
      </c>
      <c r="G307" s="5">
        <f>-6685343.38</f>
        <v>-6685343.3799999999</v>
      </c>
      <c r="H307" s="5">
        <v>1085409.8456999999</v>
      </c>
      <c r="I307" s="5">
        <v>1927461.2324999999</v>
      </c>
      <c r="J307" s="5">
        <v>67727756.837400004</v>
      </c>
      <c r="K307" s="6">
        <f t="shared" si="54"/>
        <v>179571480.67390001</v>
      </c>
      <c r="L307" s="11"/>
      <c r="M307" s="18"/>
      <c r="N307" s="123" t="s">
        <v>859</v>
      </c>
      <c r="O307" s="124"/>
      <c r="P307" s="125"/>
      <c r="Q307" s="14"/>
      <c r="R307" s="14">
        <f>SUM(R290:R306)</f>
        <v>1792914391.3093998</v>
      </c>
      <c r="S307" s="14">
        <f t="shared" ref="S307:W307" si="62">SUM(S290:S306)</f>
        <v>-113650837.45999998</v>
      </c>
      <c r="T307" s="14">
        <f t="shared" si="62"/>
        <v>16846528.866799999</v>
      </c>
      <c r="U307" s="14">
        <f t="shared" si="62"/>
        <v>29915917.403999999</v>
      </c>
      <c r="V307" s="14">
        <f t="shared" si="62"/>
        <v>1004885774.9688001</v>
      </c>
      <c r="W307" s="14">
        <f t="shared" si="62"/>
        <v>2730911775.0890002</v>
      </c>
    </row>
    <row r="308" spans="1:23" ht="24.95" customHeight="1" x14ac:dyDescent="0.2">
      <c r="A308" s="1"/>
      <c r="B308" s="123" t="s">
        <v>843</v>
      </c>
      <c r="C308" s="124"/>
      <c r="D308" s="125"/>
      <c r="E308" s="14"/>
      <c r="F308" s="14">
        <f>SUM(F297:F307)</f>
        <v>1150747099.3494</v>
      </c>
      <c r="G308" s="14">
        <f t="shared" ref="G308:K308" si="63">SUM(G297:G307)</f>
        <v>-73538777.180000007</v>
      </c>
      <c r="H308" s="14">
        <f t="shared" si="63"/>
        <v>10812615.661800001</v>
      </c>
      <c r="I308" s="14">
        <f t="shared" si="63"/>
        <v>19200947.543099999</v>
      </c>
      <c r="J308" s="14">
        <f t="shared" si="63"/>
        <v>690750073.54909992</v>
      </c>
      <c r="K308" s="14">
        <f t="shared" si="63"/>
        <v>1797971958.9233999</v>
      </c>
      <c r="L308" s="11"/>
      <c r="M308" s="126">
        <v>32</v>
      </c>
      <c r="N308" s="129">
        <v>32</v>
      </c>
      <c r="O308" s="12">
        <v>1</v>
      </c>
      <c r="P308" s="1" t="s">
        <v>73</v>
      </c>
      <c r="Q308" s="5" t="s">
        <v>711</v>
      </c>
      <c r="R308" s="5">
        <v>79866801.094799995</v>
      </c>
      <c r="S308" s="5">
        <f t="shared" ref="S308:S329" si="64">-6685343.38</f>
        <v>-6685343.3799999999</v>
      </c>
      <c r="T308" s="5">
        <v>750442.06050000002</v>
      </c>
      <c r="U308" s="5">
        <v>1332628.3933999999</v>
      </c>
      <c r="V308" s="5">
        <v>84236746.688500002</v>
      </c>
      <c r="W308" s="6">
        <f t="shared" si="55"/>
        <v>159501274.8572</v>
      </c>
    </row>
    <row r="309" spans="1:23" ht="24.95" customHeight="1" x14ac:dyDescent="0.2">
      <c r="A309" s="132">
        <v>16</v>
      </c>
      <c r="B309" s="129">
        <v>16</v>
      </c>
      <c r="C309" s="1">
        <v>1</v>
      </c>
      <c r="D309" s="1" t="s">
        <v>57</v>
      </c>
      <c r="E309" s="5" t="s">
        <v>360</v>
      </c>
      <c r="F309" s="5">
        <v>90298568.689799994</v>
      </c>
      <c r="G309" s="5">
        <f t="shared" ref="G309:G334" si="65">-6685343.38</f>
        <v>-6685343.3799999999</v>
      </c>
      <c r="H309" s="5">
        <v>848460.72490000003</v>
      </c>
      <c r="I309" s="5">
        <v>1506689.0732</v>
      </c>
      <c r="J309" s="5">
        <v>62437532.322999999</v>
      </c>
      <c r="K309" s="6">
        <f t="shared" si="54"/>
        <v>148405907.43090001</v>
      </c>
      <c r="L309" s="11"/>
      <c r="M309" s="127"/>
      <c r="N309" s="130"/>
      <c r="O309" s="12">
        <v>2</v>
      </c>
      <c r="P309" s="1" t="s">
        <v>73</v>
      </c>
      <c r="Q309" s="5" t="s">
        <v>712</v>
      </c>
      <c r="R309" s="5">
        <v>99787365.310000002</v>
      </c>
      <c r="S309" s="5">
        <f t="shared" si="64"/>
        <v>-6685343.3799999999</v>
      </c>
      <c r="T309" s="5">
        <v>937619.07339999999</v>
      </c>
      <c r="U309" s="5">
        <v>1665015.6823</v>
      </c>
      <c r="V309" s="5">
        <v>94120465.055000007</v>
      </c>
      <c r="W309" s="6">
        <f t="shared" si="55"/>
        <v>189825121.74070001</v>
      </c>
    </row>
    <row r="310" spans="1:23" ht="24.95" customHeight="1" x14ac:dyDescent="0.2">
      <c r="A310" s="132"/>
      <c r="B310" s="130"/>
      <c r="C310" s="1">
        <v>2</v>
      </c>
      <c r="D310" s="1" t="s">
        <v>57</v>
      </c>
      <c r="E310" s="5" t="s">
        <v>361</v>
      </c>
      <c r="F310" s="5">
        <v>84975504.762099996</v>
      </c>
      <c r="G310" s="5">
        <f t="shared" si="65"/>
        <v>-6685343.3799999999</v>
      </c>
      <c r="H310" s="5">
        <v>798444.30989999999</v>
      </c>
      <c r="I310" s="5">
        <v>1417870.3647</v>
      </c>
      <c r="J310" s="5">
        <v>59478800.501100004</v>
      </c>
      <c r="K310" s="6">
        <f t="shared" si="54"/>
        <v>139985276.55779999</v>
      </c>
      <c r="L310" s="11"/>
      <c r="M310" s="127"/>
      <c r="N310" s="130"/>
      <c r="O310" s="12">
        <v>3</v>
      </c>
      <c r="P310" s="1" t="s">
        <v>73</v>
      </c>
      <c r="Q310" s="5" t="s">
        <v>713</v>
      </c>
      <c r="R310" s="5">
        <v>91925094.607700005</v>
      </c>
      <c r="S310" s="5">
        <f t="shared" si="64"/>
        <v>-6685343.3799999999</v>
      </c>
      <c r="T310" s="5">
        <v>863743.83929999999</v>
      </c>
      <c r="U310" s="5">
        <v>1533828.6931</v>
      </c>
      <c r="V310" s="5">
        <v>82952716.850199997</v>
      </c>
      <c r="W310" s="6">
        <f t="shared" si="55"/>
        <v>170590040.6103</v>
      </c>
    </row>
    <row r="311" spans="1:23" ht="24.95" customHeight="1" x14ac:dyDescent="0.2">
      <c r="A311" s="132"/>
      <c r="B311" s="130"/>
      <c r="C311" s="1">
        <v>3</v>
      </c>
      <c r="D311" s="1" t="s">
        <v>57</v>
      </c>
      <c r="E311" s="5" t="s">
        <v>362</v>
      </c>
      <c r="F311" s="5">
        <v>78066110.591800004</v>
      </c>
      <c r="G311" s="5">
        <f t="shared" si="65"/>
        <v>-6685343.3799999999</v>
      </c>
      <c r="H311" s="5">
        <v>733522.46600000001</v>
      </c>
      <c r="I311" s="5">
        <v>1302582.7267</v>
      </c>
      <c r="J311" s="5">
        <v>54700478.494900003</v>
      </c>
      <c r="K311" s="6">
        <f t="shared" si="54"/>
        <v>128117350.89940001</v>
      </c>
      <c r="L311" s="11"/>
      <c r="M311" s="127"/>
      <c r="N311" s="130"/>
      <c r="O311" s="12">
        <v>4</v>
      </c>
      <c r="P311" s="1" t="s">
        <v>73</v>
      </c>
      <c r="Q311" s="5" t="s">
        <v>714</v>
      </c>
      <c r="R311" s="5">
        <v>98128196.670699999</v>
      </c>
      <c r="S311" s="5">
        <f t="shared" si="64"/>
        <v>-6685343.3799999999</v>
      </c>
      <c r="T311" s="5">
        <v>922029.24239999999</v>
      </c>
      <c r="U311" s="5">
        <v>1637331.3979</v>
      </c>
      <c r="V311" s="5">
        <v>89528035.088499993</v>
      </c>
      <c r="W311" s="6">
        <f t="shared" si="55"/>
        <v>183530249.01950002</v>
      </c>
    </row>
    <row r="312" spans="1:23" ht="24.95" customHeight="1" x14ac:dyDescent="0.2">
      <c r="A312" s="132"/>
      <c r="B312" s="130"/>
      <c r="C312" s="1">
        <v>4</v>
      </c>
      <c r="D312" s="1" t="s">
        <v>57</v>
      </c>
      <c r="E312" s="5" t="s">
        <v>363</v>
      </c>
      <c r="F312" s="5">
        <v>83029330.737100005</v>
      </c>
      <c r="G312" s="5">
        <f t="shared" si="65"/>
        <v>-6685343.3799999999</v>
      </c>
      <c r="H312" s="5">
        <v>780157.72750000004</v>
      </c>
      <c r="I312" s="5">
        <v>1385397.2128000001</v>
      </c>
      <c r="J312" s="5">
        <v>58844137.582199998</v>
      </c>
      <c r="K312" s="6">
        <f t="shared" si="54"/>
        <v>137353679.87960002</v>
      </c>
      <c r="L312" s="11"/>
      <c r="M312" s="127"/>
      <c r="N312" s="130"/>
      <c r="O312" s="12">
        <v>5</v>
      </c>
      <c r="P312" s="1" t="s">
        <v>73</v>
      </c>
      <c r="Q312" s="5" t="s">
        <v>715</v>
      </c>
      <c r="R312" s="5">
        <v>91087516.387899995</v>
      </c>
      <c r="S312" s="5">
        <f t="shared" si="64"/>
        <v>-6685343.3799999999</v>
      </c>
      <c r="T312" s="5">
        <v>855873.81180000002</v>
      </c>
      <c r="U312" s="5">
        <v>1519853.1676</v>
      </c>
      <c r="V312" s="5">
        <v>90614816.138699993</v>
      </c>
      <c r="W312" s="6">
        <f t="shared" si="55"/>
        <v>177392716.12599999</v>
      </c>
    </row>
    <row r="313" spans="1:23" ht="24.95" customHeight="1" x14ac:dyDescent="0.2">
      <c r="A313" s="132"/>
      <c r="B313" s="130"/>
      <c r="C313" s="1">
        <v>5</v>
      </c>
      <c r="D313" s="1" t="s">
        <v>57</v>
      </c>
      <c r="E313" s="5" t="s">
        <v>364</v>
      </c>
      <c r="F313" s="5">
        <v>89032875.203400001</v>
      </c>
      <c r="G313" s="5">
        <f t="shared" si="65"/>
        <v>-6685343.3799999999</v>
      </c>
      <c r="H313" s="5">
        <v>836568.05339999998</v>
      </c>
      <c r="I313" s="5">
        <v>1485570.1721000001</v>
      </c>
      <c r="J313" s="5">
        <v>57984969.678999998</v>
      </c>
      <c r="K313" s="6">
        <f t="shared" si="54"/>
        <v>142654639.7279</v>
      </c>
      <c r="L313" s="11"/>
      <c r="M313" s="127"/>
      <c r="N313" s="130"/>
      <c r="O313" s="12">
        <v>6</v>
      </c>
      <c r="P313" s="1" t="s">
        <v>73</v>
      </c>
      <c r="Q313" s="5" t="s">
        <v>716</v>
      </c>
      <c r="R313" s="5">
        <v>91072295.816400006</v>
      </c>
      <c r="S313" s="5">
        <f t="shared" si="64"/>
        <v>-6685343.3799999999</v>
      </c>
      <c r="T313" s="5">
        <v>855730.79669999995</v>
      </c>
      <c r="U313" s="5">
        <v>1519599.2026</v>
      </c>
      <c r="V313" s="5">
        <v>90047935.076100007</v>
      </c>
      <c r="W313" s="6">
        <f t="shared" si="55"/>
        <v>176810217.51180002</v>
      </c>
    </row>
    <row r="314" spans="1:23" ht="24.95" customHeight="1" x14ac:dyDescent="0.2">
      <c r="A314" s="132"/>
      <c r="B314" s="130"/>
      <c r="C314" s="1">
        <v>6</v>
      </c>
      <c r="D314" s="1" t="s">
        <v>57</v>
      </c>
      <c r="E314" s="5" t="s">
        <v>365</v>
      </c>
      <c r="F314" s="5">
        <v>89330999.4023</v>
      </c>
      <c r="G314" s="5">
        <f t="shared" si="65"/>
        <v>-6685343.3799999999</v>
      </c>
      <c r="H314" s="5">
        <v>839369.27910000004</v>
      </c>
      <c r="I314" s="5">
        <v>1490544.564</v>
      </c>
      <c r="J314" s="5">
        <v>58161059.051700003</v>
      </c>
      <c r="K314" s="6">
        <f t="shared" si="54"/>
        <v>143136628.91710001</v>
      </c>
      <c r="L314" s="11"/>
      <c r="M314" s="127"/>
      <c r="N314" s="130"/>
      <c r="O314" s="12">
        <v>7</v>
      </c>
      <c r="P314" s="1" t="s">
        <v>73</v>
      </c>
      <c r="Q314" s="5" t="s">
        <v>717</v>
      </c>
      <c r="R314" s="5">
        <v>98701529.424799994</v>
      </c>
      <c r="S314" s="5">
        <f t="shared" si="64"/>
        <v>-6685343.3799999999</v>
      </c>
      <c r="T314" s="5">
        <v>927416.37450000003</v>
      </c>
      <c r="U314" s="5">
        <v>1646897.8197000001</v>
      </c>
      <c r="V314" s="5">
        <v>94162066.617599994</v>
      </c>
      <c r="W314" s="6">
        <f t="shared" si="55"/>
        <v>188752566.85659999</v>
      </c>
    </row>
    <row r="315" spans="1:23" ht="24.95" customHeight="1" x14ac:dyDescent="0.2">
      <c r="A315" s="132"/>
      <c r="B315" s="130"/>
      <c r="C315" s="1">
        <v>7</v>
      </c>
      <c r="D315" s="1" t="s">
        <v>57</v>
      </c>
      <c r="E315" s="5" t="s">
        <v>366</v>
      </c>
      <c r="F315" s="5">
        <v>79955955.969600007</v>
      </c>
      <c r="G315" s="5">
        <f t="shared" si="65"/>
        <v>-6685343.3799999999</v>
      </c>
      <c r="H315" s="5">
        <v>751279.77489999996</v>
      </c>
      <c r="I315" s="5">
        <v>1334115.9993</v>
      </c>
      <c r="J315" s="5">
        <v>53482676.431500003</v>
      </c>
      <c r="K315" s="6">
        <f t="shared" si="54"/>
        <v>128838684.79530002</v>
      </c>
      <c r="L315" s="11"/>
      <c r="M315" s="127"/>
      <c r="N315" s="130"/>
      <c r="O315" s="12">
        <v>8</v>
      </c>
      <c r="P315" s="1" t="s">
        <v>73</v>
      </c>
      <c r="Q315" s="5" t="s">
        <v>718</v>
      </c>
      <c r="R315" s="5">
        <v>95623111.499200001</v>
      </c>
      <c r="S315" s="5">
        <f t="shared" si="64"/>
        <v>-6685343.3799999999</v>
      </c>
      <c r="T315" s="5">
        <v>898491.03559999994</v>
      </c>
      <c r="U315" s="5">
        <v>1595532.4579</v>
      </c>
      <c r="V315" s="5">
        <v>87122197.597000003</v>
      </c>
      <c r="W315" s="6">
        <f t="shared" si="55"/>
        <v>178553989.20970002</v>
      </c>
    </row>
    <row r="316" spans="1:23" ht="24.95" customHeight="1" x14ac:dyDescent="0.2">
      <c r="A316" s="132"/>
      <c r="B316" s="130"/>
      <c r="C316" s="1">
        <v>8</v>
      </c>
      <c r="D316" s="1" t="s">
        <v>57</v>
      </c>
      <c r="E316" s="5" t="s">
        <v>367</v>
      </c>
      <c r="F316" s="5">
        <v>84689917.012400001</v>
      </c>
      <c r="G316" s="5">
        <f t="shared" si="65"/>
        <v>-6685343.3799999999</v>
      </c>
      <c r="H316" s="5">
        <v>795760.87879999995</v>
      </c>
      <c r="I316" s="5">
        <v>1413105.1514000001</v>
      </c>
      <c r="J316" s="5">
        <v>56898308.173500001</v>
      </c>
      <c r="K316" s="6">
        <f t="shared" si="54"/>
        <v>137111747.83610001</v>
      </c>
      <c r="L316" s="11"/>
      <c r="M316" s="127"/>
      <c r="N316" s="130"/>
      <c r="O316" s="12">
        <v>9</v>
      </c>
      <c r="P316" s="1" t="s">
        <v>73</v>
      </c>
      <c r="Q316" s="5" t="s">
        <v>719</v>
      </c>
      <c r="R316" s="5">
        <v>91207878.831400007</v>
      </c>
      <c r="S316" s="5">
        <f t="shared" si="64"/>
        <v>-6685343.3799999999</v>
      </c>
      <c r="T316" s="5">
        <v>857004.75780000002</v>
      </c>
      <c r="U316" s="5">
        <v>1521861.4915</v>
      </c>
      <c r="V316" s="5">
        <v>88439221.778099999</v>
      </c>
      <c r="W316" s="6">
        <f t="shared" si="55"/>
        <v>175340623.4788</v>
      </c>
    </row>
    <row r="317" spans="1:23" ht="24.95" customHeight="1" x14ac:dyDescent="0.2">
      <c r="A317" s="132"/>
      <c r="B317" s="130"/>
      <c r="C317" s="1">
        <v>9</v>
      </c>
      <c r="D317" s="1" t="s">
        <v>57</v>
      </c>
      <c r="E317" s="5" t="s">
        <v>368</v>
      </c>
      <c r="F317" s="5">
        <v>95283006.130199999</v>
      </c>
      <c r="G317" s="5">
        <f t="shared" si="65"/>
        <v>-6685343.3799999999</v>
      </c>
      <c r="H317" s="5">
        <v>895295.34770000004</v>
      </c>
      <c r="I317" s="5">
        <v>1589857.5833999999</v>
      </c>
      <c r="J317" s="5">
        <v>62806208.239699997</v>
      </c>
      <c r="K317" s="6">
        <f t="shared" si="54"/>
        <v>153889023.921</v>
      </c>
      <c r="L317" s="11"/>
      <c r="M317" s="127"/>
      <c r="N317" s="130"/>
      <c r="O317" s="12">
        <v>10</v>
      </c>
      <c r="P317" s="1" t="s">
        <v>73</v>
      </c>
      <c r="Q317" s="5" t="s">
        <v>720</v>
      </c>
      <c r="R317" s="5">
        <v>106955917.5526</v>
      </c>
      <c r="S317" s="5">
        <f t="shared" si="64"/>
        <v>-6685343.3799999999</v>
      </c>
      <c r="T317" s="5">
        <v>1004976.0107</v>
      </c>
      <c r="U317" s="5">
        <v>1784627.5375999999</v>
      </c>
      <c r="V317" s="5">
        <v>94123931.851899996</v>
      </c>
      <c r="W317" s="6">
        <f t="shared" si="55"/>
        <v>197184109.57279998</v>
      </c>
    </row>
    <row r="318" spans="1:23" ht="24.95" customHeight="1" x14ac:dyDescent="0.2">
      <c r="A318" s="132"/>
      <c r="B318" s="130"/>
      <c r="C318" s="1">
        <v>10</v>
      </c>
      <c r="D318" s="1" t="s">
        <v>57</v>
      </c>
      <c r="E318" s="5" t="s">
        <v>369</v>
      </c>
      <c r="F318" s="5">
        <v>84216841.984300002</v>
      </c>
      <c r="G318" s="5">
        <f t="shared" si="65"/>
        <v>-6685343.3799999999</v>
      </c>
      <c r="H318" s="5">
        <v>791315.78529999999</v>
      </c>
      <c r="I318" s="5">
        <v>1405211.5935</v>
      </c>
      <c r="J318" s="5">
        <v>58709649.772100002</v>
      </c>
      <c r="K318" s="6">
        <f t="shared" si="54"/>
        <v>138437675.75520003</v>
      </c>
      <c r="L318" s="11"/>
      <c r="M318" s="127"/>
      <c r="N318" s="130"/>
      <c r="O318" s="12">
        <v>11</v>
      </c>
      <c r="P318" s="1" t="s">
        <v>73</v>
      </c>
      <c r="Q318" s="5" t="s">
        <v>721</v>
      </c>
      <c r="R318" s="5">
        <v>95254971.328500003</v>
      </c>
      <c r="S318" s="5">
        <f t="shared" si="64"/>
        <v>-6685343.3799999999</v>
      </c>
      <c r="T318" s="5">
        <v>895031.92790000001</v>
      </c>
      <c r="U318" s="5">
        <v>1589389.8049000001</v>
      </c>
      <c r="V318" s="5">
        <v>91658202.455599993</v>
      </c>
      <c r="W318" s="6">
        <f t="shared" si="55"/>
        <v>182712252.13690001</v>
      </c>
    </row>
    <row r="319" spans="1:23" ht="24.95" customHeight="1" x14ac:dyDescent="0.2">
      <c r="A319" s="132"/>
      <c r="B319" s="130"/>
      <c r="C319" s="1">
        <v>11</v>
      </c>
      <c r="D319" s="1" t="s">
        <v>57</v>
      </c>
      <c r="E319" s="5" t="s">
        <v>370</v>
      </c>
      <c r="F319" s="5">
        <v>103877940.0487</v>
      </c>
      <c r="G319" s="5">
        <f t="shared" si="65"/>
        <v>-6685343.3799999999</v>
      </c>
      <c r="H319" s="5">
        <v>976054.8101</v>
      </c>
      <c r="I319" s="5">
        <v>1733269.5245999999</v>
      </c>
      <c r="J319" s="5">
        <v>67446814.728400007</v>
      </c>
      <c r="K319" s="6">
        <f t="shared" si="54"/>
        <v>167348735.73180002</v>
      </c>
      <c r="L319" s="11"/>
      <c r="M319" s="127"/>
      <c r="N319" s="130"/>
      <c r="O319" s="12">
        <v>12</v>
      </c>
      <c r="P319" s="1" t="s">
        <v>73</v>
      </c>
      <c r="Q319" s="5" t="s">
        <v>722</v>
      </c>
      <c r="R319" s="5">
        <v>91167178.975500003</v>
      </c>
      <c r="S319" s="5">
        <f t="shared" si="64"/>
        <v>-6685343.3799999999</v>
      </c>
      <c r="T319" s="5">
        <v>856622.33499999996</v>
      </c>
      <c r="U319" s="5">
        <v>1521182.3884999999</v>
      </c>
      <c r="V319" s="5">
        <v>86983764.811100006</v>
      </c>
      <c r="W319" s="6">
        <f t="shared" si="55"/>
        <v>173843405.13010001</v>
      </c>
    </row>
    <row r="320" spans="1:23" ht="24.95" customHeight="1" x14ac:dyDescent="0.2">
      <c r="A320" s="132"/>
      <c r="B320" s="130"/>
      <c r="C320" s="1">
        <v>12</v>
      </c>
      <c r="D320" s="1" t="s">
        <v>57</v>
      </c>
      <c r="E320" s="5" t="s">
        <v>371</v>
      </c>
      <c r="F320" s="5">
        <v>88223054.868900001</v>
      </c>
      <c r="G320" s="5">
        <f t="shared" si="65"/>
        <v>-6685343.3799999999</v>
      </c>
      <c r="H320" s="5">
        <v>828958.84360000002</v>
      </c>
      <c r="I320" s="5">
        <v>1472057.8045000001</v>
      </c>
      <c r="J320" s="5">
        <v>58167394.921899997</v>
      </c>
      <c r="K320" s="6">
        <f t="shared" si="54"/>
        <v>142006123.0589</v>
      </c>
      <c r="L320" s="11"/>
      <c r="M320" s="127"/>
      <c r="N320" s="130"/>
      <c r="O320" s="12">
        <v>13</v>
      </c>
      <c r="P320" s="1" t="s">
        <v>73</v>
      </c>
      <c r="Q320" s="5" t="s">
        <v>723</v>
      </c>
      <c r="R320" s="5">
        <v>108231287.5573</v>
      </c>
      <c r="S320" s="5">
        <f t="shared" si="64"/>
        <v>-6685343.3799999999</v>
      </c>
      <c r="T320" s="5">
        <v>1016959.6044</v>
      </c>
      <c r="U320" s="5">
        <v>1805907.8977000001</v>
      </c>
      <c r="V320" s="5">
        <v>99475112.156599998</v>
      </c>
      <c r="W320" s="6">
        <f t="shared" si="55"/>
        <v>203843923.836</v>
      </c>
    </row>
    <row r="321" spans="1:23" ht="24.95" customHeight="1" x14ac:dyDescent="0.2">
      <c r="A321" s="132"/>
      <c r="B321" s="130"/>
      <c r="C321" s="1">
        <v>13</v>
      </c>
      <c r="D321" s="1" t="s">
        <v>57</v>
      </c>
      <c r="E321" s="5" t="s">
        <v>372</v>
      </c>
      <c r="F321" s="5">
        <v>79698423.546900004</v>
      </c>
      <c r="G321" s="5">
        <f t="shared" si="65"/>
        <v>-6685343.3799999999</v>
      </c>
      <c r="H321" s="5">
        <v>748859.95640000002</v>
      </c>
      <c r="I321" s="5">
        <v>1329818.9069000001</v>
      </c>
      <c r="J321" s="5">
        <v>56395503.080899999</v>
      </c>
      <c r="K321" s="6">
        <f t="shared" si="54"/>
        <v>131487262.11110002</v>
      </c>
      <c r="L321" s="11"/>
      <c r="M321" s="127"/>
      <c r="N321" s="130"/>
      <c r="O321" s="12">
        <v>14</v>
      </c>
      <c r="P321" s="1" t="s">
        <v>73</v>
      </c>
      <c r="Q321" s="5" t="s">
        <v>724</v>
      </c>
      <c r="R321" s="5">
        <v>132540950.14569999</v>
      </c>
      <c r="S321" s="5">
        <f t="shared" si="64"/>
        <v>-6685343.3799999999</v>
      </c>
      <c r="T321" s="5">
        <v>1245377.3328</v>
      </c>
      <c r="U321" s="5">
        <v>2211530.0855999999</v>
      </c>
      <c r="V321" s="5">
        <v>119866094.1495</v>
      </c>
      <c r="W321" s="6">
        <f t="shared" si="55"/>
        <v>249178608.33359998</v>
      </c>
    </row>
    <row r="322" spans="1:23" ht="24.95" customHeight="1" x14ac:dyDescent="0.2">
      <c r="A322" s="132"/>
      <c r="B322" s="130"/>
      <c r="C322" s="1">
        <v>14</v>
      </c>
      <c r="D322" s="1" t="s">
        <v>57</v>
      </c>
      <c r="E322" s="5" t="s">
        <v>373</v>
      </c>
      <c r="F322" s="5">
        <v>77559547.577600002</v>
      </c>
      <c r="G322" s="5">
        <f t="shared" si="65"/>
        <v>-6685343.3799999999</v>
      </c>
      <c r="H322" s="5">
        <v>728762.71369999996</v>
      </c>
      <c r="I322" s="5">
        <v>1294130.4005</v>
      </c>
      <c r="J322" s="5">
        <v>54406518.028300002</v>
      </c>
      <c r="K322" s="6">
        <f t="shared" si="54"/>
        <v>127303615.34010001</v>
      </c>
      <c r="L322" s="11"/>
      <c r="M322" s="127"/>
      <c r="N322" s="130"/>
      <c r="O322" s="12">
        <v>15</v>
      </c>
      <c r="P322" s="1" t="s">
        <v>73</v>
      </c>
      <c r="Q322" s="5" t="s">
        <v>725</v>
      </c>
      <c r="R322" s="5">
        <v>107006045.97660001</v>
      </c>
      <c r="S322" s="5">
        <f t="shared" si="64"/>
        <v>-6685343.3799999999</v>
      </c>
      <c r="T322" s="5">
        <v>1005447.0259</v>
      </c>
      <c r="U322" s="5">
        <v>1785463.9623</v>
      </c>
      <c r="V322" s="5">
        <v>98132744.494900003</v>
      </c>
      <c r="W322" s="6">
        <f t="shared" si="55"/>
        <v>201244358.07970002</v>
      </c>
    </row>
    <row r="323" spans="1:23" ht="24.95" customHeight="1" x14ac:dyDescent="0.2">
      <c r="A323" s="132"/>
      <c r="B323" s="130"/>
      <c r="C323" s="1">
        <v>15</v>
      </c>
      <c r="D323" s="1" t="s">
        <v>57</v>
      </c>
      <c r="E323" s="5" t="s">
        <v>374</v>
      </c>
      <c r="F323" s="5">
        <v>69093262.461400002</v>
      </c>
      <c r="G323" s="5">
        <f t="shared" si="65"/>
        <v>-6685343.3799999999</v>
      </c>
      <c r="H323" s="5">
        <v>649212.05729999999</v>
      </c>
      <c r="I323" s="5">
        <v>1152865.0464000001</v>
      </c>
      <c r="J323" s="5">
        <v>48630117.154200003</v>
      </c>
      <c r="K323" s="6">
        <f t="shared" si="54"/>
        <v>112840113.33930001</v>
      </c>
      <c r="L323" s="11"/>
      <c r="M323" s="127"/>
      <c r="N323" s="130"/>
      <c r="O323" s="12">
        <v>16</v>
      </c>
      <c r="P323" s="1" t="s">
        <v>73</v>
      </c>
      <c r="Q323" s="5" t="s">
        <v>726</v>
      </c>
      <c r="R323" s="5">
        <v>107978482.7342</v>
      </c>
      <c r="S323" s="5">
        <f t="shared" si="64"/>
        <v>-6685343.3799999999</v>
      </c>
      <c r="T323" s="5">
        <v>1014584.2073</v>
      </c>
      <c r="U323" s="5">
        <v>1801689.6883</v>
      </c>
      <c r="V323" s="5">
        <v>98254919.198799998</v>
      </c>
      <c r="W323" s="6">
        <f t="shared" si="55"/>
        <v>202364332.44859999</v>
      </c>
    </row>
    <row r="324" spans="1:23" ht="24.95" customHeight="1" x14ac:dyDescent="0.2">
      <c r="A324" s="132"/>
      <c r="B324" s="130"/>
      <c r="C324" s="1">
        <v>16</v>
      </c>
      <c r="D324" s="1" t="s">
        <v>57</v>
      </c>
      <c r="E324" s="5" t="s">
        <v>375</v>
      </c>
      <c r="F324" s="5">
        <v>74896194.118699998</v>
      </c>
      <c r="G324" s="5">
        <f t="shared" si="65"/>
        <v>-6685343.3799999999</v>
      </c>
      <c r="H324" s="5">
        <v>703737.39110000001</v>
      </c>
      <c r="I324" s="5">
        <v>1249690.6534</v>
      </c>
      <c r="J324" s="5">
        <v>53168273.817699999</v>
      </c>
      <c r="K324" s="6">
        <f t="shared" si="54"/>
        <v>123332552.60090001</v>
      </c>
      <c r="L324" s="11"/>
      <c r="M324" s="127"/>
      <c r="N324" s="130"/>
      <c r="O324" s="12">
        <v>17</v>
      </c>
      <c r="P324" s="1" t="s">
        <v>73</v>
      </c>
      <c r="Q324" s="5" t="s">
        <v>727</v>
      </c>
      <c r="R324" s="5">
        <v>74186040.792199999</v>
      </c>
      <c r="S324" s="5">
        <f t="shared" si="64"/>
        <v>-6685343.3799999999</v>
      </c>
      <c r="T324" s="5">
        <v>697064.66960000002</v>
      </c>
      <c r="U324" s="5">
        <v>1237841.2933</v>
      </c>
      <c r="V324" s="5">
        <v>73230981.579400003</v>
      </c>
      <c r="W324" s="6">
        <f t="shared" si="55"/>
        <v>142666584.95450002</v>
      </c>
    </row>
    <row r="325" spans="1:23" ht="24.95" customHeight="1" x14ac:dyDescent="0.2">
      <c r="A325" s="132"/>
      <c r="B325" s="130"/>
      <c r="C325" s="1">
        <v>17</v>
      </c>
      <c r="D325" s="1" t="s">
        <v>57</v>
      </c>
      <c r="E325" s="5" t="s">
        <v>376</v>
      </c>
      <c r="F325" s="5">
        <v>87925445.347800002</v>
      </c>
      <c r="G325" s="5">
        <f t="shared" si="65"/>
        <v>-6685343.3799999999</v>
      </c>
      <c r="H325" s="5">
        <v>826162.45389999996</v>
      </c>
      <c r="I325" s="5">
        <v>1467092.0003</v>
      </c>
      <c r="J325" s="5">
        <v>56144220.079300001</v>
      </c>
      <c r="K325" s="6">
        <f t="shared" si="54"/>
        <v>139677576.50130001</v>
      </c>
      <c r="L325" s="11"/>
      <c r="M325" s="127"/>
      <c r="N325" s="130"/>
      <c r="O325" s="12">
        <v>18</v>
      </c>
      <c r="P325" s="1" t="s">
        <v>73</v>
      </c>
      <c r="Q325" s="5" t="s">
        <v>728</v>
      </c>
      <c r="R325" s="5">
        <v>91286240.076900005</v>
      </c>
      <c r="S325" s="5">
        <f t="shared" si="64"/>
        <v>-6685343.3799999999</v>
      </c>
      <c r="T325" s="5">
        <v>857741.05339999998</v>
      </c>
      <c r="U325" s="5">
        <v>1523168.9987999999</v>
      </c>
      <c r="V325" s="5">
        <v>90845059.269600004</v>
      </c>
      <c r="W325" s="6">
        <f t="shared" si="55"/>
        <v>177826866.0187</v>
      </c>
    </row>
    <row r="326" spans="1:23" ht="24.95" customHeight="1" x14ac:dyDescent="0.2">
      <c r="A326" s="132"/>
      <c r="B326" s="130"/>
      <c r="C326" s="1">
        <v>18</v>
      </c>
      <c r="D326" s="1" t="s">
        <v>57</v>
      </c>
      <c r="E326" s="5" t="s">
        <v>377</v>
      </c>
      <c r="F326" s="5">
        <v>95168948.344500005</v>
      </c>
      <c r="G326" s="5">
        <f t="shared" si="65"/>
        <v>-6685343.3799999999</v>
      </c>
      <c r="H326" s="5">
        <v>894223.64130000002</v>
      </c>
      <c r="I326" s="5">
        <v>1587954.4567</v>
      </c>
      <c r="J326" s="5">
        <v>60869822.863899998</v>
      </c>
      <c r="K326" s="6">
        <f t="shared" si="54"/>
        <v>151835605.92640001</v>
      </c>
      <c r="L326" s="11"/>
      <c r="M326" s="127"/>
      <c r="N326" s="130"/>
      <c r="O326" s="12">
        <v>19</v>
      </c>
      <c r="P326" s="1" t="s">
        <v>73</v>
      </c>
      <c r="Q326" s="5" t="s">
        <v>729</v>
      </c>
      <c r="R326" s="5">
        <v>72353345.874200001</v>
      </c>
      <c r="S326" s="5">
        <f t="shared" si="64"/>
        <v>-6685343.3799999999</v>
      </c>
      <c r="T326" s="5">
        <v>679844.35609999998</v>
      </c>
      <c r="U326" s="5">
        <v>1207261.6125</v>
      </c>
      <c r="V326" s="5">
        <v>76301248.625100002</v>
      </c>
      <c r="W326" s="6">
        <f t="shared" si="55"/>
        <v>143856357.08789998</v>
      </c>
    </row>
    <row r="327" spans="1:23" ht="24.95" customHeight="1" x14ac:dyDescent="0.2">
      <c r="A327" s="132"/>
      <c r="B327" s="130"/>
      <c r="C327" s="1">
        <v>19</v>
      </c>
      <c r="D327" s="1" t="s">
        <v>57</v>
      </c>
      <c r="E327" s="5" t="s">
        <v>378</v>
      </c>
      <c r="F327" s="5">
        <v>83381924.596900001</v>
      </c>
      <c r="G327" s="5">
        <f t="shared" si="65"/>
        <v>-6685343.3799999999</v>
      </c>
      <c r="H327" s="5">
        <v>783470.75939999998</v>
      </c>
      <c r="I327" s="5">
        <v>1391280.4657000001</v>
      </c>
      <c r="J327" s="5">
        <v>54856603.899400003</v>
      </c>
      <c r="K327" s="6">
        <f t="shared" si="54"/>
        <v>133727936.3414</v>
      </c>
      <c r="L327" s="11"/>
      <c r="M327" s="127"/>
      <c r="N327" s="130"/>
      <c r="O327" s="12">
        <v>20</v>
      </c>
      <c r="P327" s="1" t="s">
        <v>73</v>
      </c>
      <c r="Q327" s="5" t="s">
        <v>730</v>
      </c>
      <c r="R327" s="5">
        <v>78262400.136299998</v>
      </c>
      <c r="S327" s="5">
        <f t="shared" si="64"/>
        <v>-6685343.3799999999</v>
      </c>
      <c r="T327" s="5">
        <v>735366.83600000001</v>
      </c>
      <c r="U327" s="5">
        <v>1305857.9426</v>
      </c>
      <c r="V327" s="5">
        <v>82415363.333399996</v>
      </c>
      <c r="W327" s="6">
        <f t="shared" si="55"/>
        <v>156033644.86829999</v>
      </c>
    </row>
    <row r="328" spans="1:23" ht="24.95" customHeight="1" x14ac:dyDescent="0.2">
      <c r="A328" s="132"/>
      <c r="B328" s="130"/>
      <c r="C328" s="1">
        <v>20</v>
      </c>
      <c r="D328" s="1" t="s">
        <v>57</v>
      </c>
      <c r="E328" s="5" t="s">
        <v>379</v>
      </c>
      <c r="F328" s="5">
        <v>74076106.206100002</v>
      </c>
      <c r="G328" s="5">
        <f t="shared" si="65"/>
        <v>-6685343.3799999999</v>
      </c>
      <c r="H328" s="5">
        <v>696031.70550000004</v>
      </c>
      <c r="I328" s="5">
        <v>1236006.9648</v>
      </c>
      <c r="J328" s="5">
        <v>50912823.583999999</v>
      </c>
      <c r="K328" s="6">
        <f t="shared" si="54"/>
        <v>120235625.08040002</v>
      </c>
      <c r="L328" s="11"/>
      <c r="M328" s="127"/>
      <c r="N328" s="130"/>
      <c r="O328" s="12">
        <v>21</v>
      </c>
      <c r="P328" s="1" t="s">
        <v>73</v>
      </c>
      <c r="Q328" s="5" t="s">
        <v>731</v>
      </c>
      <c r="R328" s="5">
        <v>80830814.650700003</v>
      </c>
      <c r="S328" s="5">
        <f t="shared" si="64"/>
        <v>-6685343.3799999999</v>
      </c>
      <c r="T328" s="5">
        <v>759500.09600000002</v>
      </c>
      <c r="U328" s="5">
        <v>1348713.5730000001</v>
      </c>
      <c r="V328" s="5">
        <v>78969606.321899995</v>
      </c>
      <c r="W328" s="6">
        <f t="shared" si="55"/>
        <v>155223291.26160002</v>
      </c>
    </row>
    <row r="329" spans="1:23" ht="24.95" customHeight="1" x14ac:dyDescent="0.2">
      <c r="A329" s="132"/>
      <c r="B329" s="130"/>
      <c r="C329" s="1">
        <v>21</v>
      </c>
      <c r="D329" s="1" t="s">
        <v>57</v>
      </c>
      <c r="E329" s="5" t="s">
        <v>380</v>
      </c>
      <c r="F329" s="5">
        <v>81473537.888300002</v>
      </c>
      <c r="G329" s="5">
        <f t="shared" si="65"/>
        <v>-6685343.3799999999</v>
      </c>
      <c r="H329" s="5">
        <v>765539.23300000001</v>
      </c>
      <c r="I329" s="5">
        <v>1359437.8192</v>
      </c>
      <c r="J329" s="5">
        <v>56109432.565800004</v>
      </c>
      <c r="K329" s="6">
        <f t="shared" ref="K329:K392" si="66">F329+G329+H329+I329+J329</f>
        <v>133022604.12630001</v>
      </c>
      <c r="L329" s="11"/>
      <c r="M329" s="127"/>
      <c r="N329" s="130"/>
      <c r="O329" s="12">
        <v>22</v>
      </c>
      <c r="P329" s="1" t="s">
        <v>73</v>
      </c>
      <c r="Q329" s="5" t="s">
        <v>732</v>
      </c>
      <c r="R329" s="5">
        <v>150113317.96790001</v>
      </c>
      <c r="S329" s="5">
        <f t="shared" si="64"/>
        <v>-6685343.3799999999</v>
      </c>
      <c r="T329" s="5">
        <v>1410490.2926</v>
      </c>
      <c r="U329" s="5">
        <v>2504736.2234999998</v>
      </c>
      <c r="V329" s="5">
        <v>128990464.4541</v>
      </c>
      <c r="W329" s="6">
        <f t="shared" ref="W329:W392" si="67">R329+S329+T329+U329+V329</f>
        <v>276333665.55810004</v>
      </c>
    </row>
    <row r="330" spans="1:23" ht="24.95" customHeight="1" x14ac:dyDescent="0.2">
      <c r="A330" s="132"/>
      <c r="B330" s="130"/>
      <c r="C330" s="1">
        <v>22</v>
      </c>
      <c r="D330" s="1" t="s">
        <v>57</v>
      </c>
      <c r="E330" s="5" t="s">
        <v>381</v>
      </c>
      <c r="F330" s="5">
        <v>79256081.715800002</v>
      </c>
      <c r="G330" s="5">
        <f t="shared" si="65"/>
        <v>-6685343.3799999999</v>
      </c>
      <c r="H330" s="5">
        <v>744703.63729999994</v>
      </c>
      <c r="I330" s="5">
        <v>1322438.152</v>
      </c>
      <c r="J330" s="5">
        <v>53394093.793899998</v>
      </c>
      <c r="K330" s="6">
        <f t="shared" si="66"/>
        <v>128031973.919</v>
      </c>
      <c r="L330" s="11"/>
      <c r="M330" s="128"/>
      <c r="N330" s="131"/>
      <c r="O330" s="12">
        <v>23</v>
      </c>
      <c r="P330" s="1" t="s">
        <v>73</v>
      </c>
      <c r="Q330" s="5" t="s">
        <v>733</v>
      </c>
      <c r="R330" s="5">
        <v>88849998.231600001</v>
      </c>
      <c r="S330" s="5">
        <f>-6685343.38</f>
        <v>-6685343.3799999999</v>
      </c>
      <c r="T330" s="5">
        <v>834849.71019999997</v>
      </c>
      <c r="U330" s="5">
        <v>1482518.7535000001</v>
      </c>
      <c r="V330" s="5">
        <v>78385032.640799999</v>
      </c>
      <c r="W330" s="6">
        <f t="shared" si="67"/>
        <v>162867055.95609999</v>
      </c>
    </row>
    <row r="331" spans="1:23" ht="24.95" customHeight="1" x14ac:dyDescent="0.2">
      <c r="A331" s="132"/>
      <c r="B331" s="130"/>
      <c r="C331" s="1">
        <v>23</v>
      </c>
      <c r="D331" s="1" t="s">
        <v>57</v>
      </c>
      <c r="E331" s="5" t="s">
        <v>382</v>
      </c>
      <c r="F331" s="5">
        <v>76661083.617699996</v>
      </c>
      <c r="G331" s="5">
        <f t="shared" si="65"/>
        <v>-6685343.3799999999</v>
      </c>
      <c r="H331" s="5">
        <v>720320.59329999995</v>
      </c>
      <c r="I331" s="5">
        <v>1279138.9576000001</v>
      </c>
      <c r="J331" s="5">
        <v>52416098.439000003</v>
      </c>
      <c r="K331" s="6">
        <f t="shared" si="66"/>
        <v>124391298.22760001</v>
      </c>
      <c r="L331" s="11"/>
      <c r="M331" s="18"/>
      <c r="N331" s="123" t="s">
        <v>860</v>
      </c>
      <c r="O331" s="124"/>
      <c r="P331" s="125"/>
      <c r="Q331" s="14"/>
      <c r="R331" s="14">
        <f>SUM(R308:R330)</f>
        <v>2222416781.6431007</v>
      </c>
      <c r="S331" s="14">
        <f t="shared" ref="S331:W331" si="68">SUM(S308:S330)</f>
        <v>-153762897.73999995</v>
      </c>
      <c r="T331" s="14">
        <f t="shared" si="68"/>
        <v>20882206.449899998</v>
      </c>
      <c r="U331" s="14">
        <f t="shared" si="68"/>
        <v>37082438.068099998</v>
      </c>
      <c r="V331" s="14">
        <f t="shared" si="68"/>
        <v>2098856726.2323995</v>
      </c>
      <c r="W331" s="14">
        <f t="shared" si="68"/>
        <v>4225475254.6535006</v>
      </c>
    </row>
    <row r="332" spans="1:23" ht="24.95" customHeight="1" x14ac:dyDescent="0.2">
      <c r="A332" s="132"/>
      <c r="B332" s="130"/>
      <c r="C332" s="1">
        <v>24</v>
      </c>
      <c r="D332" s="1" t="s">
        <v>57</v>
      </c>
      <c r="E332" s="5" t="s">
        <v>383</v>
      </c>
      <c r="F332" s="5">
        <v>79304881.650299996</v>
      </c>
      <c r="G332" s="5">
        <f t="shared" si="65"/>
        <v>-6685343.3799999999</v>
      </c>
      <c r="H332" s="5">
        <v>745162.16980000003</v>
      </c>
      <c r="I332" s="5">
        <v>1323252.4099999999</v>
      </c>
      <c r="J332" s="5">
        <v>53093917.001800001</v>
      </c>
      <c r="K332" s="6">
        <f t="shared" si="66"/>
        <v>127781869.8519</v>
      </c>
      <c r="L332" s="11"/>
      <c r="M332" s="126">
        <v>33</v>
      </c>
      <c r="N332" s="129">
        <v>33</v>
      </c>
      <c r="O332" s="12">
        <v>1</v>
      </c>
      <c r="P332" s="1" t="s">
        <v>74</v>
      </c>
      <c r="Q332" s="5" t="s">
        <v>734</v>
      </c>
      <c r="R332" s="5">
        <v>83244721.550500005</v>
      </c>
      <c r="S332" s="5">
        <f t="shared" ref="S332:S353" si="69">-6685343.38</f>
        <v>-6685343.3799999999</v>
      </c>
      <c r="T332" s="5">
        <v>782181.57620000001</v>
      </c>
      <c r="U332" s="5">
        <v>1388991.1455000001</v>
      </c>
      <c r="V332" s="5">
        <v>50570648.699000001</v>
      </c>
      <c r="W332" s="6">
        <f t="shared" si="67"/>
        <v>129301199.59120001</v>
      </c>
    </row>
    <row r="333" spans="1:23" ht="24.95" customHeight="1" x14ac:dyDescent="0.2">
      <c r="A333" s="132"/>
      <c r="B333" s="130"/>
      <c r="C333" s="1">
        <v>25</v>
      </c>
      <c r="D333" s="1" t="s">
        <v>57</v>
      </c>
      <c r="E333" s="5" t="s">
        <v>384</v>
      </c>
      <c r="F333" s="5">
        <v>80031146.021899998</v>
      </c>
      <c r="G333" s="5">
        <f t="shared" si="65"/>
        <v>-6685343.3799999999</v>
      </c>
      <c r="H333" s="5">
        <v>751986.27339999995</v>
      </c>
      <c r="I333" s="5">
        <v>1335370.5930999999</v>
      </c>
      <c r="J333" s="5">
        <v>54256011.225699998</v>
      </c>
      <c r="K333" s="6">
        <f t="shared" si="66"/>
        <v>129689170.73409998</v>
      </c>
      <c r="L333" s="11"/>
      <c r="M333" s="127"/>
      <c r="N333" s="130"/>
      <c r="O333" s="12">
        <v>2</v>
      </c>
      <c r="P333" s="1" t="s">
        <v>74</v>
      </c>
      <c r="Q333" s="5" t="s">
        <v>735</v>
      </c>
      <c r="R333" s="5">
        <v>94760386.506699994</v>
      </c>
      <c r="S333" s="5">
        <f t="shared" si="69"/>
        <v>-6685343.3799999999</v>
      </c>
      <c r="T333" s="5">
        <v>890384.72470000002</v>
      </c>
      <c r="U333" s="5">
        <v>1581137.3424</v>
      </c>
      <c r="V333" s="5">
        <v>58984086.553300001</v>
      </c>
      <c r="W333" s="6">
        <f t="shared" si="67"/>
        <v>149530651.7471</v>
      </c>
    </row>
    <row r="334" spans="1:23" ht="24.95" customHeight="1" x14ac:dyDescent="0.2">
      <c r="A334" s="132"/>
      <c r="B334" s="130"/>
      <c r="C334" s="1">
        <v>26</v>
      </c>
      <c r="D334" s="1" t="s">
        <v>57</v>
      </c>
      <c r="E334" s="5" t="s">
        <v>385</v>
      </c>
      <c r="F334" s="5">
        <v>85139535.397499993</v>
      </c>
      <c r="G334" s="5">
        <f t="shared" si="65"/>
        <v>-6685343.3799999999</v>
      </c>
      <c r="H334" s="5">
        <v>799985.56969999999</v>
      </c>
      <c r="I334" s="5">
        <v>1420607.3202</v>
      </c>
      <c r="J334" s="5">
        <v>60015914.928400002</v>
      </c>
      <c r="K334" s="6">
        <f t="shared" si="66"/>
        <v>140690699.83579999</v>
      </c>
      <c r="L334" s="11"/>
      <c r="M334" s="127"/>
      <c r="N334" s="130"/>
      <c r="O334" s="12">
        <v>3</v>
      </c>
      <c r="P334" s="1" t="s">
        <v>74</v>
      </c>
      <c r="Q334" s="5" t="s">
        <v>895</v>
      </c>
      <c r="R334" s="5">
        <v>102120068.43529999</v>
      </c>
      <c r="S334" s="5">
        <f t="shared" si="69"/>
        <v>-6685343.3799999999</v>
      </c>
      <c r="T334" s="5">
        <v>959537.54909999995</v>
      </c>
      <c r="U334" s="5">
        <v>1703938.3182000001</v>
      </c>
      <c r="V334" s="5">
        <v>61272172.4956</v>
      </c>
      <c r="W334" s="6">
        <f t="shared" si="67"/>
        <v>159370373.41820002</v>
      </c>
    </row>
    <row r="335" spans="1:23" ht="24.95" customHeight="1" x14ac:dyDescent="0.2">
      <c r="A335" s="132"/>
      <c r="B335" s="131"/>
      <c r="C335" s="1">
        <v>27</v>
      </c>
      <c r="D335" s="1" t="s">
        <v>57</v>
      </c>
      <c r="E335" s="5" t="s">
        <v>386</v>
      </c>
      <c r="F335" s="5">
        <v>76164521.374699995</v>
      </c>
      <c r="G335" s="5">
        <f>-6685343.38</f>
        <v>-6685343.3799999999</v>
      </c>
      <c r="H335" s="5">
        <v>715654.81</v>
      </c>
      <c r="I335" s="5">
        <v>1270853.5007</v>
      </c>
      <c r="J335" s="5">
        <v>50914975.388999999</v>
      </c>
      <c r="K335" s="6">
        <f t="shared" si="66"/>
        <v>122380661.6944</v>
      </c>
      <c r="L335" s="11"/>
      <c r="M335" s="127"/>
      <c r="N335" s="130"/>
      <c r="O335" s="12">
        <v>4</v>
      </c>
      <c r="P335" s="1" t="s">
        <v>74</v>
      </c>
      <c r="Q335" s="5" t="s">
        <v>736</v>
      </c>
      <c r="R335" s="5">
        <v>110878121.87819999</v>
      </c>
      <c r="S335" s="5">
        <f t="shared" si="69"/>
        <v>-6685343.3799999999</v>
      </c>
      <c r="T335" s="5">
        <v>1041829.7103</v>
      </c>
      <c r="U335" s="5">
        <v>1850072.0123999999</v>
      </c>
      <c r="V335" s="5">
        <v>67694234.402799994</v>
      </c>
      <c r="W335" s="6">
        <f t="shared" si="67"/>
        <v>174778914.62369999</v>
      </c>
    </row>
    <row r="336" spans="1:23" ht="24.95" customHeight="1" x14ac:dyDescent="0.2">
      <c r="A336" s="1"/>
      <c r="B336" s="123" t="s">
        <v>844</v>
      </c>
      <c r="C336" s="124"/>
      <c r="D336" s="125"/>
      <c r="E336" s="14"/>
      <c r="F336" s="14">
        <f>SUM(F309:F335)</f>
        <v>2250810745.2667003</v>
      </c>
      <c r="G336" s="14">
        <f t="shared" ref="G336:K336" si="70">SUM(G309:G335)</f>
        <v>-180504271.25999993</v>
      </c>
      <c r="H336" s="14">
        <f t="shared" si="70"/>
        <v>21149000.966299996</v>
      </c>
      <c r="I336" s="14">
        <f t="shared" si="70"/>
        <v>37556209.417699993</v>
      </c>
      <c r="J336" s="14">
        <f t="shared" si="70"/>
        <v>1524702355.7502999</v>
      </c>
      <c r="K336" s="14">
        <f t="shared" si="70"/>
        <v>3653714040.1410003</v>
      </c>
      <c r="L336" s="11"/>
      <c r="M336" s="127"/>
      <c r="N336" s="130"/>
      <c r="O336" s="12">
        <v>5</v>
      </c>
      <c r="P336" s="1" t="s">
        <v>74</v>
      </c>
      <c r="Q336" s="5" t="s">
        <v>737</v>
      </c>
      <c r="R336" s="5">
        <v>104303594.2471</v>
      </c>
      <c r="S336" s="5">
        <f t="shared" si="69"/>
        <v>-6685343.3799999999</v>
      </c>
      <c r="T336" s="5">
        <v>980054.32940000005</v>
      </c>
      <c r="U336" s="5">
        <v>1740371.8356999999</v>
      </c>
      <c r="V336" s="5">
        <v>59807749.674599998</v>
      </c>
      <c r="W336" s="6">
        <f t="shared" si="67"/>
        <v>160146426.70680001</v>
      </c>
    </row>
    <row r="337" spans="1:23" ht="24.95" customHeight="1" x14ac:dyDescent="0.2">
      <c r="A337" s="132">
        <v>17</v>
      </c>
      <c r="B337" s="129">
        <v>17</v>
      </c>
      <c r="C337" s="1">
        <v>1</v>
      </c>
      <c r="D337" s="1" t="s">
        <v>58</v>
      </c>
      <c r="E337" s="5" t="s">
        <v>387</v>
      </c>
      <c r="F337" s="5">
        <v>79536947.520400003</v>
      </c>
      <c r="G337" s="5">
        <f t="shared" ref="G337:G362" si="71">-6685343.38</f>
        <v>-6685343.3799999999</v>
      </c>
      <c r="H337" s="5">
        <v>747342.70019999996</v>
      </c>
      <c r="I337" s="5">
        <v>1327124.5767000001</v>
      </c>
      <c r="J337" s="5">
        <v>54102719.629000001</v>
      </c>
      <c r="K337" s="6">
        <f t="shared" si="66"/>
        <v>129028791.04630002</v>
      </c>
      <c r="L337" s="11"/>
      <c r="M337" s="127"/>
      <c r="N337" s="130"/>
      <c r="O337" s="12">
        <v>6</v>
      </c>
      <c r="P337" s="1" t="s">
        <v>74</v>
      </c>
      <c r="Q337" s="5" t="s">
        <v>738</v>
      </c>
      <c r="R337" s="5">
        <v>94510862.594099998</v>
      </c>
      <c r="S337" s="5">
        <f t="shared" si="69"/>
        <v>-6685343.3799999999</v>
      </c>
      <c r="T337" s="5">
        <v>888040.15549999999</v>
      </c>
      <c r="U337" s="5">
        <v>1576973.8772</v>
      </c>
      <c r="V337" s="5">
        <v>49437006.118500002</v>
      </c>
      <c r="W337" s="6">
        <f t="shared" si="67"/>
        <v>139727539.3653</v>
      </c>
    </row>
    <row r="338" spans="1:23" ht="24.95" customHeight="1" x14ac:dyDescent="0.2">
      <c r="A338" s="132"/>
      <c r="B338" s="130"/>
      <c r="C338" s="1">
        <v>2</v>
      </c>
      <c r="D338" s="1" t="s">
        <v>58</v>
      </c>
      <c r="E338" s="5" t="s">
        <v>388</v>
      </c>
      <c r="F338" s="5">
        <v>94069241.347100005</v>
      </c>
      <c r="G338" s="5">
        <f t="shared" si="71"/>
        <v>-6685343.3799999999</v>
      </c>
      <c r="H338" s="5">
        <v>883890.60710000002</v>
      </c>
      <c r="I338" s="5">
        <v>1569605.1457</v>
      </c>
      <c r="J338" s="5">
        <v>63200072.826800004</v>
      </c>
      <c r="K338" s="6">
        <f t="shared" si="66"/>
        <v>153037466.5467</v>
      </c>
      <c r="L338" s="11"/>
      <c r="M338" s="127"/>
      <c r="N338" s="130"/>
      <c r="O338" s="12">
        <v>7</v>
      </c>
      <c r="P338" s="1" t="s">
        <v>74</v>
      </c>
      <c r="Q338" s="5" t="s">
        <v>739</v>
      </c>
      <c r="R338" s="5">
        <v>107944891.15989999</v>
      </c>
      <c r="S338" s="5">
        <f t="shared" si="69"/>
        <v>-6685343.3799999999</v>
      </c>
      <c r="T338" s="5">
        <v>1014268.5751</v>
      </c>
      <c r="U338" s="5">
        <v>1801129.1915</v>
      </c>
      <c r="V338" s="5">
        <v>65672852.730999999</v>
      </c>
      <c r="W338" s="6">
        <f t="shared" si="67"/>
        <v>169747798.2775</v>
      </c>
    </row>
    <row r="339" spans="1:23" ht="24.95" customHeight="1" x14ac:dyDescent="0.2">
      <c r="A339" s="132"/>
      <c r="B339" s="130"/>
      <c r="C339" s="1">
        <v>3</v>
      </c>
      <c r="D339" s="1" t="s">
        <v>58</v>
      </c>
      <c r="E339" s="5" t="s">
        <v>389</v>
      </c>
      <c r="F339" s="5">
        <v>116742493.9742</v>
      </c>
      <c r="G339" s="5">
        <f t="shared" si="71"/>
        <v>-6685343.3799999999</v>
      </c>
      <c r="H339" s="5">
        <v>1096932.3489999999</v>
      </c>
      <c r="I339" s="5">
        <v>1947922.7922</v>
      </c>
      <c r="J339" s="5">
        <v>75784784.598700002</v>
      </c>
      <c r="K339" s="6">
        <f t="shared" si="66"/>
        <v>188886790.33410001</v>
      </c>
      <c r="L339" s="11"/>
      <c r="M339" s="127"/>
      <c r="N339" s="130"/>
      <c r="O339" s="12">
        <v>8</v>
      </c>
      <c r="P339" s="1" t="s">
        <v>74</v>
      </c>
      <c r="Q339" s="5" t="s">
        <v>740</v>
      </c>
      <c r="R339" s="5">
        <v>92110532.933400005</v>
      </c>
      <c r="S339" s="5">
        <f t="shared" si="69"/>
        <v>-6685343.3799999999</v>
      </c>
      <c r="T339" s="5">
        <v>865486.24939999997</v>
      </c>
      <c r="U339" s="5">
        <v>1536922.8495</v>
      </c>
      <c r="V339" s="5">
        <v>56005390.763099998</v>
      </c>
      <c r="W339" s="6">
        <f t="shared" si="67"/>
        <v>143832989.41540003</v>
      </c>
    </row>
    <row r="340" spans="1:23" ht="24.95" customHeight="1" x14ac:dyDescent="0.2">
      <c r="A340" s="132"/>
      <c r="B340" s="130"/>
      <c r="C340" s="1">
        <v>4</v>
      </c>
      <c r="D340" s="1" t="s">
        <v>58</v>
      </c>
      <c r="E340" s="5" t="s">
        <v>390</v>
      </c>
      <c r="F340" s="5">
        <v>88302049.688899994</v>
      </c>
      <c r="G340" s="5">
        <f t="shared" si="71"/>
        <v>-6685343.3799999999</v>
      </c>
      <c r="H340" s="5">
        <v>829701.09239999996</v>
      </c>
      <c r="I340" s="5">
        <v>1473375.8833999999</v>
      </c>
      <c r="J340" s="5">
        <v>55337377.498000003</v>
      </c>
      <c r="K340" s="6">
        <f t="shared" si="66"/>
        <v>139257160.7827</v>
      </c>
      <c r="L340" s="11"/>
      <c r="M340" s="127"/>
      <c r="N340" s="130"/>
      <c r="O340" s="12">
        <v>9</v>
      </c>
      <c r="P340" s="1" t="s">
        <v>74</v>
      </c>
      <c r="Q340" s="5" t="s">
        <v>741</v>
      </c>
      <c r="R340" s="5">
        <v>104262262.41150001</v>
      </c>
      <c r="S340" s="5">
        <f t="shared" si="69"/>
        <v>-6685343.3799999999</v>
      </c>
      <c r="T340" s="5">
        <v>979665.96840000001</v>
      </c>
      <c r="U340" s="5">
        <v>1739682.1876999999</v>
      </c>
      <c r="V340" s="5">
        <v>55481067.620899998</v>
      </c>
      <c r="W340" s="6">
        <f t="shared" si="67"/>
        <v>155777334.80850002</v>
      </c>
    </row>
    <row r="341" spans="1:23" ht="24.95" customHeight="1" x14ac:dyDescent="0.2">
      <c r="A341" s="132"/>
      <c r="B341" s="130"/>
      <c r="C341" s="1">
        <v>5</v>
      </c>
      <c r="D341" s="1" t="s">
        <v>58</v>
      </c>
      <c r="E341" s="5" t="s">
        <v>391</v>
      </c>
      <c r="F341" s="5">
        <v>75770861.546200007</v>
      </c>
      <c r="G341" s="5">
        <f t="shared" si="71"/>
        <v>-6685343.3799999999</v>
      </c>
      <c r="H341" s="5">
        <v>711955.91520000005</v>
      </c>
      <c r="I341" s="5">
        <v>1264285.0359</v>
      </c>
      <c r="J341" s="5">
        <v>47933375.259999998</v>
      </c>
      <c r="K341" s="6">
        <f t="shared" si="66"/>
        <v>118995134.37729999</v>
      </c>
      <c r="L341" s="11"/>
      <c r="M341" s="127"/>
      <c r="N341" s="130"/>
      <c r="O341" s="12">
        <v>10</v>
      </c>
      <c r="P341" s="1" t="s">
        <v>74</v>
      </c>
      <c r="Q341" s="5" t="s">
        <v>742</v>
      </c>
      <c r="R341" s="5">
        <v>94134307.433899999</v>
      </c>
      <c r="S341" s="5">
        <f t="shared" si="69"/>
        <v>-6685343.3799999999</v>
      </c>
      <c r="T341" s="5">
        <v>884501.9791</v>
      </c>
      <c r="U341" s="5">
        <v>1570690.8148000001</v>
      </c>
      <c r="V341" s="5">
        <v>52917431.098899998</v>
      </c>
      <c r="W341" s="6">
        <f t="shared" si="67"/>
        <v>142821587.94670001</v>
      </c>
    </row>
    <row r="342" spans="1:23" ht="24.95" customHeight="1" x14ac:dyDescent="0.2">
      <c r="A342" s="132"/>
      <c r="B342" s="130"/>
      <c r="C342" s="1">
        <v>6</v>
      </c>
      <c r="D342" s="1" t="s">
        <v>58</v>
      </c>
      <c r="E342" s="5" t="s">
        <v>392</v>
      </c>
      <c r="F342" s="5">
        <v>74329203.034099996</v>
      </c>
      <c r="G342" s="5">
        <f t="shared" si="71"/>
        <v>-6685343.3799999999</v>
      </c>
      <c r="H342" s="5">
        <v>698409.84640000004</v>
      </c>
      <c r="I342" s="5">
        <v>1240230.0464000001</v>
      </c>
      <c r="J342" s="5">
        <v>49962885.972800002</v>
      </c>
      <c r="K342" s="6">
        <f t="shared" si="66"/>
        <v>119545385.51969999</v>
      </c>
      <c r="L342" s="11"/>
      <c r="M342" s="127"/>
      <c r="N342" s="130"/>
      <c r="O342" s="12">
        <v>11</v>
      </c>
      <c r="P342" s="1" t="s">
        <v>74</v>
      </c>
      <c r="Q342" s="5" t="s">
        <v>743</v>
      </c>
      <c r="R342" s="5">
        <v>87291413.325599998</v>
      </c>
      <c r="S342" s="5">
        <f t="shared" si="69"/>
        <v>-6685343.3799999999</v>
      </c>
      <c r="T342" s="5">
        <v>820204.98109999998</v>
      </c>
      <c r="U342" s="5">
        <v>1456512.7726</v>
      </c>
      <c r="V342" s="5">
        <v>54022143.857100002</v>
      </c>
      <c r="W342" s="6">
        <f t="shared" si="67"/>
        <v>136904931.5564</v>
      </c>
    </row>
    <row r="343" spans="1:23" ht="24.95" customHeight="1" x14ac:dyDescent="0.2">
      <c r="A343" s="132"/>
      <c r="B343" s="130"/>
      <c r="C343" s="1">
        <v>7</v>
      </c>
      <c r="D343" s="1" t="s">
        <v>58</v>
      </c>
      <c r="E343" s="5" t="s">
        <v>393</v>
      </c>
      <c r="F343" s="5">
        <v>104337794.8809</v>
      </c>
      <c r="G343" s="5">
        <f t="shared" si="71"/>
        <v>-6685343.3799999999</v>
      </c>
      <c r="H343" s="5">
        <v>980375.68440000003</v>
      </c>
      <c r="I343" s="5">
        <v>1740942.4950000001</v>
      </c>
      <c r="J343" s="5">
        <v>67747793.068000004</v>
      </c>
      <c r="K343" s="6">
        <f t="shared" si="66"/>
        <v>168121562.74830002</v>
      </c>
      <c r="L343" s="11"/>
      <c r="M343" s="127"/>
      <c r="N343" s="130"/>
      <c r="O343" s="12">
        <v>12</v>
      </c>
      <c r="P343" s="1" t="s">
        <v>74</v>
      </c>
      <c r="Q343" s="5" t="s">
        <v>744</v>
      </c>
      <c r="R343" s="5">
        <v>103931048.2437</v>
      </c>
      <c r="S343" s="5">
        <f t="shared" si="69"/>
        <v>-6685343.3799999999</v>
      </c>
      <c r="T343" s="5">
        <v>976553.82369999995</v>
      </c>
      <c r="U343" s="5">
        <v>1734155.6686</v>
      </c>
      <c r="V343" s="5">
        <v>55847113.553800002</v>
      </c>
      <c r="W343" s="6">
        <f t="shared" si="67"/>
        <v>155803527.90979999</v>
      </c>
    </row>
    <row r="344" spans="1:23" ht="24.95" customHeight="1" x14ac:dyDescent="0.2">
      <c r="A344" s="132"/>
      <c r="B344" s="130"/>
      <c r="C344" s="1">
        <v>8</v>
      </c>
      <c r="D344" s="1" t="s">
        <v>58</v>
      </c>
      <c r="E344" s="5" t="s">
        <v>394</v>
      </c>
      <c r="F344" s="5">
        <v>87567477.146200001</v>
      </c>
      <c r="G344" s="5">
        <f t="shared" si="71"/>
        <v>-6685343.3799999999</v>
      </c>
      <c r="H344" s="5">
        <v>822798.92370000004</v>
      </c>
      <c r="I344" s="5">
        <v>1461119.0730999999</v>
      </c>
      <c r="J344" s="5">
        <v>56521348.405599996</v>
      </c>
      <c r="K344" s="6">
        <f t="shared" si="66"/>
        <v>139687400.16860002</v>
      </c>
      <c r="L344" s="11"/>
      <c r="M344" s="127"/>
      <c r="N344" s="130"/>
      <c r="O344" s="12">
        <v>13</v>
      </c>
      <c r="P344" s="1" t="s">
        <v>74</v>
      </c>
      <c r="Q344" s="5" t="s">
        <v>745</v>
      </c>
      <c r="R344" s="5">
        <v>109044642.2218</v>
      </c>
      <c r="S344" s="5">
        <f t="shared" si="69"/>
        <v>-6685343.3799999999</v>
      </c>
      <c r="T344" s="5">
        <v>1024602.0233</v>
      </c>
      <c r="U344" s="5">
        <v>1819479.2378</v>
      </c>
      <c r="V344" s="5">
        <v>62832589.7267</v>
      </c>
      <c r="W344" s="6">
        <f t="shared" si="67"/>
        <v>168035969.82960001</v>
      </c>
    </row>
    <row r="345" spans="1:23" ht="24.95" customHeight="1" x14ac:dyDescent="0.2">
      <c r="A345" s="132"/>
      <c r="B345" s="130"/>
      <c r="C345" s="1">
        <v>9</v>
      </c>
      <c r="D345" s="1" t="s">
        <v>58</v>
      </c>
      <c r="E345" s="5" t="s">
        <v>395</v>
      </c>
      <c r="F345" s="5">
        <v>76703298.618699998</v>
      </c>
      <c r="G345" s="5">
        <f t="shared" si="71"/>
        <v>-6685343.3799999999</v>
      </c>
      <c r="H345" s="5">
        <v>720717.25269999995</v>
      </c>
      <c r="I345" s="5">
        <v>1279843.3418000001</v>
      </c>
      <c r="J345" s="5">
        <v>51133228.782300003</v>
      </c>
      <c r="K345" s="6">
        <f t="shared" si="66"/>
        <v>123151744.6155</v>
      </c>
      <c r="L345" s="11"/>
      <c r="M345" s="127"/>
      <c r="N345" s="130"/>
      <c r="O345" s="12">
        <v>14</v>
      </c>
      <c r="P345" s="1" t="s">
        <v>74</v>
      </c>
      <c r="Q345" s="5" t="s">
        <v>746</v>
      </c>
      <c r="R345" s="5">
        <v>98254999.462400004</v>
      </c>
      <c r="S345" s="5">
        <f t="shared" si="69"/>
        <v>-6685343.3799999999</v>
      </c>
      <c r="T345" s="5">
        <v>923220.70299999998</v>
      </c>
      <c r="U345" s="5">
        <v>1639447.1831</v>
      </c>
      <c r="V345" s="5">
        <v>56713573.684900001</v>
      </c>
      <c r="W345" s="6">
        <f t="shared" si="67"/>
        <v>150845897.6534</v>
      </c>
    </row>
    <row r="346" spans="1:23" ht="24.95" customHeight="1" x14ac:dyDescent="0.2">
      <c r="A346" s="132"/>
      <c r="B346" s="130"/>
      <c r="C346" s="1">
        <v>10</v>
      </c>
      <c r="D346" s="1" t="s">
        <v>58</v>
      </c>
      <c r="E346" s="5" t="s">
        <v>396</v>
      </c>
      <c r="F346" s="5">
        <v>81032859.869399995</v>
      </c>
      <c r="G346" s="5">
        <f t="shared" si="71"/>
        <v>-6685343.3799999999</v>
      </c>
      <c r="H346" s="5">
        <v>761398.54729999998</v>
      </c>
      <c r="I346" s="5">
        <v>1352084.8259999999</v>
      </c>
      <c r="J346" s="5">
        <v>52072491.648000002</v>
      </c>
      <c r="K346" s="6">
        <f t="shared" si="66"/>
        <v>128533491.5107</v>
      </c>
      <c r="L346" s="11"/>
      <c r="M346" s="127"/>
      <c r="N346" s="130"/>
      <c r="O346" s="12">
        <v>15</v>
      </c>
      <c r="P346" s="1" t="s">
        <v>74</v>
      </c>
      <c r="Q346" s="5" t="s">
        <v>747</v>
      </c>
      <c r="R346" s="5">
        <v>87981332.976099998</v>
      </c>
      <c r="S346" s="5">
        <f t="shared" si="69"/>
        <v>-6685343.3799999999</v>
      </c>
      <c r="T346" s="5">
        <v>826687.58360000001</v>
      </c>
      <c r="U346" s="5">
        <v>1468024.5209999999</v>
      </c>
      <c r="V346" s="5">
        <v>50493064.175700001</v>
      </c>
      <c r="W346" s="6">
        <f t="shared" si="67"/>
        <v>134083765.87639999</v>
      </c>
    </row>
    <row r="347" spans="1:23" ht="24.95" customHeight="1" x14ac:dyDescent="0.2">
      <c r="A347" s="132"/>
      <c r="B347" s="130"/>
      <c r="C347" s="1">
        <v>11</v>
      </c>
      <c r="D347" s="1" t="s">
        <v>58</v>
      </c>
      <c r="E347" s="5" t="s">
        <v>397</v>
      </c>
      <c r="F347" s="5">
        <v>112721409.79799999</v>
      </c>
      <c r="G347" s="5">
        <f t="shared" si="71"/>
        <v>-6685343.3799999999</v>
      </c>
      <c r="H347" s="5">
        <v>1059149.5574</v>
      </c>
      <c r="I347" s="5">
        <v>1880828.4442</v>
      </c>
      <c r="J347" s="5">
        <v>70908435.922099993</v>
      </c>
      <c r="K347" s="6">
        <f t="shared" si="66"/>
        <v>179884480.34169999</v>
      </c>
      <c r="L347" s="11"/>
      <c r="M347" s="127"/>
      <c r="N347" s="130"/>
      <c r="O347" s="12">
        <v>16</v>
      </c>
      <c r="P347" s="1" t="s">
        <v>74</v>
      </c>
      <c r="Q347" s="5" t="s">
        <v>748</v>
      </c>
      <c r="R347" s="5">
        <v>97768191.089599997</v>
      </c>
      <c r="S347" s="5">
        <f t="shared" si="69"/>
        <v>-6685343.3799999999</v>
      </c>
      <c r="T347" s="5">
        <v>918646.5686</v>
      </c>
      <c r="U347" s="5">
        <v>1631324.4757000001</v>
      </c>
      <c r="V347" s="5">
        <v>65850735.274499997</v>
      </c>
      <c r="W347" s="6">
        <f t="shared" si="67"/>
        <v>159483554.0284</v>
      </c>
    </row>
    <row r="348" spans="1:23" ht="24.95" customHeight="1" x14ac:dyDescent="0.2">
      <c r="A348" s="132"/>
      <c r="B348" s="130"/>
      <c r="C348" s="1">
        <v>12</v>
      </c>
      <c r="D348" s="1" t="s">
        <v>58</v>
      </c>
      <c r="E348" s="5" t="s">
        <v>398</v>
      </c>
      <c r="F348" s="5">
        <v>83342101.288200006</v>
      </c>
      <c r="G348" s="5">
        <f t="shared" si="71"/>
        <v>-6685343.3799999999</v>
      </c>
      <c r="H348" s="5">
        <v>783096.57279999997</v>
      </c>
      <c r="I348" s="5">
        <v>1390615.9883999999</v>
      </c>
      <c r="J348" s="5">
        <v>53208046.943999998</v>
      </c>
      <c r="K348" s="6">
        <f t="shared" si="66"/>
        <v>132038517.41339999</v>
      </c>
      <c r="L348" s="11"/>
      <c r="M348" s="127"/>
      <c r="N348" s="130"/>
      <c r="O348" s="12">
        <v>17</v>
      </c>
      <c r="P348" s="1" t="s">
        <v>74</v>
      </c>
      <c r="Q348" s="5" t="s">
        <v>749</v>
      </c>
      <c r="R348" s="5">
        <v>96978370.907900006</v>
      </c>
      <c r="S348" s="5">
        <f t="shared" si="69"/>
        <v>-6685343.3799999999</v>
      </c>
      <c r="T348" s="5">
        <v>911225.28379999998</v>
      </c>
      <c r="U348" s="5">
        <v>1618145.8234000001</v>
      </c>
      <c r="V348" s="5">
        <v>61316164.952500001</v>
      </c>
      <c r="W348" s="6">
        <f t="shared" si="67"/>
        <v>154138563.58760002</v>
      </c>
    </row>
    <row r="349" spans="1:23" ht="24.95" customHeight="1" x14ac:dyDescent="0.2">
      <c r="A349" s="132"/>
      <c r="B349" s="130"/>
      <c r="C349" s="1">
        <v>13</v>
      </c>
      <c r="D349" s="1" t="s">
        <v>58</v>
      </c>
      <c r="E349" s="5" t="s">
        <v>399</v>
      </c>
      <c r="F349" s="5">
        <v>70354318.464000002</v>
      </c>
      <c r="G349" s="5">
        <f t="shared" si="71"/>
        <v>-6685343.3799999999</v>
      </c>
      <c r="H349" s="5">
        <v>661061.15419999999</v>
      </c>
      <c r="I349" s="5">
        <v>1173906.5682000001</v>
      </c>
      <c r="J349" s="5">
        <v>50949966.726400003</v>
      </c>
      <c r="K349" s="6">
        <f t="shared" si="66"/>
        <v>116453909.5328</v>
      </c>
      <c r="L349" s="11"/>
      <c r="M349" s="127"/>
      <c r="N349" s="130"/>
      <c r="O349" s="12">
        <v>18</v>
      </c>
      <c r="P349" s="1" t="s">
        <v>74</v>
      </c>
      <c r="Q349" s="5" t="s">
        <v>750</v>
      </c>
      <c r="R349" s="5">
        <v>108588283.18350001</v>
      </c>
      <c r="S349" s="5">
        <f t="shared" si="69"/>
        <v>-6685343.3799999999</v>
      </c>
      <c r="T349" s="5">
        <v>1020313.9961</v>
      </c>
      <c r="U349" s="5">
        <v>1811864.5967999999</v>
      </c>
      <c r="V349" s="5">
        <v>64904538.815099999</v>
      </c>
      <c r="W349" s="6">
        <f t="shared" si="67"/>
        <v>169639657.21149999</v>
      </c>
    </row>
    <row r="350" spans="1:23" ht="24.95" customHeight="1" x14ac:dyDescent="0.2">
      <c r="A350" s="132"/>
      <c r="B350" s="130"/>
      <c r="C350" s="1">
        <v>14</v>
      </c>
      <c r="D350" s="1" t="s">
        <v>58</v>
      </c>
      <c r="E350" s="5" t="s">
        <v>400</v>
      </c>
      <c r="F350" s="5">
        <v>96699765.690599993</v>
      </c>
      <c r="G350" s="5">
        <f t="shared" si="71"/>
        <v>-6685343.3799999999</v>
      </c>
      <c r="H350" s="5">
        <v>908607.46169999999</v>
      </c>
      <c r="I350" s="5">
        <v>1613497.1181000001</v>
      </c>
      <c r="J350" s="5">
        <v>65709675.135399997</v>
      </c>
      <c r="K350" s="6">
        <f t="shared" si="66"/>
        <v>158246202.02579999</v>
      </c>
      <c r="L350" s="11"/>
      <c r="M350" s="127"/>
      <c r="N350" s="130"/>
      <c r="O350" s="12">
        <v>19</v>
      </c>
      <c r="P350" s="1" t="s">
        <v>74</v>
      </c>
      <c r="Q350" s="5" t="s">
        <v>751</v>
      </c>
      <c r="R350" s="5">
        <v>100114020.976</v>
      </c>
      <c r="S350" s="5">
        <f t="shared" si="69"/>
        <v>-6685343.3799999999</v>
      </c>
      <c r="T350" s="5">
        <v>940688.38560000004</v>
      </c>
      <c r="U350" s="5">
        <v>1670466.1399000001</v>
      </c>
      <c r="V350" s="5">
        <v>51625750.398400001</v>
      </c>
      <c r="W350" s="6">
        <f t="shared" si="67"/>
        <v>147665582.51989999</v>
      </c>
    </row>
    <row r="351" spans="1:23" ht="24.95" customHeight="1" x14ac:dyDescent="0.2">
      <c r="A351" s="132"/>
      <c r="B351" s="130"/>
      <c r="C351" s="1">
        <v>15</v>
      </c>
      <c r="D351" s="1" t="s">
        <v>58</v>
      </c>
      <c r="E351" s="5" t="s">
        <v>401</v>
      </c>
      <c r="F351" s="5">
        <v>108762480.9426</v>
      </c>
      <c r="G351" s="5">
        <f t="shared" si="71"/>
        <v>-6685343.3799999999</v>
      </c>
      <c r="H351" s="5">
        <v>1021950.7879</v>
      </c>
      <c r="I351" s="5">
        <v>1814771.1973000001</v>
      </c>
      <c r="J351" s="5">
        <v>70726249.768700004</v>
      </c>
      <c r="K351" s="6">
        <f t="shared" si="66"/>
        <v>175640109.31650001</v>
      </c>
      <c r="L351" s="11"/>
      <c r="M351" s="127"/>
      <c r="N351" s="130"/>
      <c r="O351" s="12">
        <v>20</v>
      </c>
      <c r="P351" s="1" t="s">
        <v>74</v>
      </c>
      <c r="Q351" s="5" t="s">
        <v>752</v>
      </c>
      <c r="R351" s="5">
        <v>91105219.840700001</v>
      </c>
      <c r="S351" s="5">
        <f t="shared" si="69"/>
        <v>-6685343.3799999999</v>
      </c>
      <c r="T351" s="5">
        <v>856040.15639999998</v>
      </c>
      <c r="U351" s="5">
        <v>1520148.5608999999</v>
      </c>
      <c r="V351" s="5">
        <v>46188497.895199999</v>
      </c>
      <c r="W351" s="6">
        <f t="shared" si="67"/>
        <v>132984563.0732</v>
      </c>
    </row>
    <row r="352" spans="1:23" ht="24.95" customHeight="1" x14ac:dyDescent="0.2">
      <c r="A352" s="132"/>
      <c r="B352" s="130"/>
      <c r="C352" s="1">
        <v>16</v>
      </c>
      <c r="D352" s="1" t="s">
        <v>58</v>
      </c>
      <c r="E352" s="5" t="s">
        <v>402</v>
      </c>
      <c r="F352" s="5">
        <v>79712425.380899996</v>
      </c>
      <c r="G352" s="5">
        <f t="shared" si="71"/>
        <v>-6685343.3799999999</v>
      </c>
      <c r="H352" s="5">
        <v>748991.52</v>
      </c>
      <c r="I352" s="5">
        <v>1330052.5364000001</v>
      </c>
      <c r="J352" s="5">
        <v>53619161.236299999</v>
      </c>
      <c r="K352" s="6">
        <f t="shared" si="66"/>
        <v>128725287.29359999</v>
      </c>
      <c r="L352" s="11"/>
      <c r="M352" s="127"/>
      <c r="N352" s="130"/>
      <c r="O352" s="12">
        <v>21</v>
      </c>
      <c r="P352" s="1" t="s">
        <v>74</v>
      </c>
      <c r="Q352" s="5" t="s">
        <v>753</v>
      </c>
      <c r="R352" s="5">
        <v>93915464.265900001</v>
      </c>
      <c r="S352" s="5">
        <f t="shared" si="69"/>
        <v>-6685343.3799999999</v>
      </c>
      <c r="T352" s="5">
        <v>882445.69149999996</v>
      </c>
      <c r="U352" s="5">
        <v>1567039.2773</v>
      </c>
      <c r="V352" s="5">
        <v>59487728.458999999</v>
      </c>
      <c r="W352" s="6">
        <f t="shared" si="67"/>
        <v>149167334.31369999</v>
      </c>
    </row>
    <row r="353" spans="1:23" ht="24.95" customHeight="1" x14ac:dyDescent="0.2">
      <c r="A353" s="132"/>
      <c r="B353" s="130"/>
      <c r="C353" s="1">
        <v>17</v>
      </c>
      <c r="D353" s="1" t="s">
        <v>58</v>
      </c>
      <c r="E353" s="5" t="s">
        <v>403</v>
      </c>
      <c r="F353" s="5">
        <v>84350856.438600004</v>
      </c>
      <c r="G353" s="5">
        <f t="shared" si="71"/>
        <v>-6685343.3799999999</v>
      </c>
      <c r="H353" s="5">
        <v>792575.00789999997</v>
      </c>
      <c r="I353" s="5">
        <v>1407447.7098999999</v>
      </c>
      <c r="J353" s="5">
        <v>57628452.058200002</v>
      </c>
      <c r="K353" s="6">
        <f t="shared" si="66"/>
        <v>137493987.83460003</v>
      </c>
      <c r="L353" s="11"/>
      <c r="M353" s="127"/>
      <c r="N353" s="130"/>
      <c r="O353" s="12">
        <v>22</v>
      </c>
      <c r="P353" s="1" t="s">
        <v>74</v>
      </c>
      <c r="Q353" s="5" t="s">
        <v>754</v>
      </c>
      <c r="R353" s="5">
        <v>90361269.674600005</v>
      </c>
      <c r="S353" s="5">
        <f t="shared" si="69"/>
        <v>-6685343.3799999999</v>
      </c>
      <c r="T353" s="5">
        <v>849049.87399999995</v>
      </c>
      <c r="U353" s="5">
        <v>1507735.2790999999</v>
      </c>
      <c r="V353" s="5">
        <v>57418170.265000001</v>
      </c>
      <c r="W353" s="6">
        <f t="shared" si="67"/>
        <v>143450881.71270001</v>
      </c>
    </row>
    <row r="354" spans="1:23" ht="24.95" customHeight="1" x14ac:dyDescent="0.2">
      <c r="A354" s="132"/>
      <c r="B354" s="130"/>
      <c r="C354" s="1">
        <v>18</v>
      </c>
      <c r="D354" s="1" t="s">
        <v>58</v>
      </c>
      <c r="E354" s="5" t="s">
        <v>404</v>
      </c>
      <c r="F354" s="5">
        <v>87976468.667999998</v>
      </c>
      <c r="G354" s="5">
        <f t="shared" si="71"/>
        <v>-6685343.3799999999</v>
      </c>
      <c r="H354" s="5">
        <v>826641.87769999995</v>
      </c>
      <c r="I354" s="5">
        <v>1467943.3569</v>
      </c>
      <c r="J354" s="5">
        <v>61218260.457400002</v>
      </c>
      <c r="K354" s="6">
        <f t="shared" si="66"/>
        <v>144803970.98000002</v>
      </c>
      <c r="L354" s="11"/>
      <c r="M354" s="128"/>
      <c r="N354" s="131"/>
      <c r="O354" s="12">
        <v>23</v>
      </c>
      <c r="P354" s="1" t="s">
        <v>74</v>
      </c>
      <c r="Q354" s="5" t="s">
        <v>755</v>
      </c>
      <c r="R354" s="5">
        <v>84713670.430600002</v>
      </c>
      <c r="S354" s="5">
        <f>-6685343.38</f>
        <v>-6685343.3799999999</v>
      </c>
      <c r="T354" s="5">
        <v>795984.07</v>
      </c>
      <c r="U354" s="5">
        <v>1413501.4923</v>
      </c>
      <c r="V354" s="5">
        <v>51764183.184299998</v>
      </c>
      <c r="W354" s="6">
        <f t="shared" si="67"/>
        <v>132001995.79719999</v>
      </c>
    </row>
    <row r="355" spans="1:23" ht="24.95" customHeight="1" x14ac:dyDescent="0.2">
      <c r="A355" s="132"/>
      <c r="B355" s="130"/>
      <c r="C355" s="1">
        <v>19</v>
      </c>
      <c r="D355" s="1" t="s">
        <v>58</v>
      </c>
      <c r="E355" s="5" t="s">
        <v>405</v>
      </c>
      <c r="F355" s="5">
        <v>90892588.7245</v>
      </c>
      <c r="G355" s="5">
        <f t="shared" si="71"/>
        <v>-6685343.3799999999</v>
      </c>
      <c r="H355" s="5">
        <v>854042.23820000002</v>
      </c>
      <c r="I355" s="5">
        <v>1516600.6754999999</v>
      </c>
      <c r="J355" s="5">
        <v>58993533.216799997</v>
      </c>
      <c r="K355" s="6">
        <f t="shared" si="66"/>
        <v>145571421.47499999</v>
      </c>
      <c r="L355" s="11"/>
      <c r="M355" s="18"/>
      <c r="N355" s="123" t="s">
        <v>861</v>
      </c>
      <c r="O355" s="124"/>
      <c r="P355" s="125"/>
      <c r="Q355" s="14"/>
      <c r="R355" s="14">
        <f>SUM(R332:R354)</f>
        <v>2238317675.7490001</v>
      </c>
      <c r="S355" s="14">
        <f t="shared" ref="S355:W355" si="72">SUM(S332:S354)</f>
        <v>-153762897.73999995</v>
      </c>
      <c r="T355" s="14">
        <f t="shared" si="72"/>
        <v>21031613.957900003</v>
      </c>
      <c r="U355" s="14">
        <f t="shared" si="72"/>
        <v>37347754.603399992</v>
      </c>
      <c r="V355" s="14">
        <f t="shared" si="72"/>
        <v>1316306894.3999</v>
      </c>
      <c r="W355" s="14">
        <f t="shared" si="72"/>
        <v>3459241040.970201</v>
      </c>
    </row>
    <row r="356" spans="1:23" ht="24.95" customHeight="1" x14ac:dyDescent="0.2">
      <c r="A356" s="132"/>
      <c r="B356" s="130"/>
      <c r="C356" s="1">
        <v>20</v>
      </c>
      <c r="D356" s="1" t="s">
        <v>58</v>
      </c>
      <c r="E356" s="5" t="s">
        <v>406</v>
      </c>
      <c r="F356" s="5">
        <v>91678508.337799996</v>
      </c>
      <c r="G356" s="5">
        <f t="shared" si="71"/>
        <v>-6685343.3799999999</v>
      </c>
      <c r="H356" s="5">
        <v>861426.87269999995</v>
      </c>
      <c r="I356" s="5">
        <v>1529714.2442999999</v>
      </c>
      <c r="J356" s="5">
        <v>59806676.4027</v>
      </c>
      <c r="K356" s="6">
        <f t="shared" si="66"/>
        <v>147190982.47749999</v>
      </c>
      <c r="L356" s="11"/>
      <c r="M356" s="126">
        <v>34</v>
      </c>
      <c r="N356" s="129">
        <v>34</v>
      </c>
      <c r="O356" s="12">
        <v>1</v>
      </c>
      <c r="P356" s="1" t="s">
        <v>75</v>
      </c>
      <c r="Q356" s="5" t="s">
        <v>756</v>
      </c>
      <c r="R356" s="5">
        <v>84084458.214000002</v>
      </c>
      <c r="S356" s="5">
        <f t="shared" ref="S356:S370" si="73">-6685343.38</f>
        <v>-6685343.3799999999</v>
      </c>
      <c r="T356" s="5">
        <v>790071.88489999995</v>
      </c>
      <c r="U356" s="5">
        <v>1403002.6861</v>
      </c>
      <c r="V356" s="5">
        <v>48360542.303999998</v>
      </c>
      <c r="W356" s="6">
        <f t="shared" si="67"/>
        <v>127952731.70900002</v>
      </c>
    </row>
    <row r="357" spans="1:23" ht="24.95" customHeight="1" x14ac:dyDescent="0.2">
      <c r="A357" s="132"/>
      <c r="B357" s="130"/>
      <c r="C357" s="1">
        <v>21</v>
      </c>
      <c r="D357" s="1" t="s">
        <v>58</v>
      </c>
      <c r="E357" s="5" t="s">
        <v>407</v>
      </c>
      <c r="F357" s="5">
        <v>85884379.765200004</v>
      </c>
      <c r="G357" s="5">
        <f t="shared" si="71"/>
        <v>-6685343.3799999999</v>
      </c>
      <c r="H357" s="5">
        <v>806984.25419999997</v>
      </c>
      <c r="I357" s="5">
        <v>1433035.5223999999</v>
      </c>
      <c r="J357" s="5">
        <v>57618768.935900003</v>
      </c>
      <c r="K357" s="6">
        <f t="shared" si="66"/>
        <v>139057825.0977</v>
      </c>
      <c r="L357" s="11"/>
      <c r="M357" s="127"/>
      <c r="N357" s="130"/>
      <c r="O357" s="12">
        <v>2</v>
      </c>
      <c r="P357" s="1" t="s">
        <v>75</v>
      </c>
      <c r="Q357" s="5" t="s">
        <v>757</v>
      </c>
      <c r="R357" s="5">
        <v>143887871.6938</v>
      </c>
      <c r="S357" s="5">
        <f t="shared" si="73"/>
        <v>-6685343.3799999999</v>
      </c>
      <c r="T357" s="5">
        <v>1351994.9395000001</v>
      </c>
      <c r="U357" s="5">
        <v>2400860.6913000001</v>
      </c>
      <c r="V357" s="5">
        <v>62946671.779399998</v>
      </c>
      <c r="W357" s="6">
        <f t="shared" si="67"/>
        <v>203902055.72400001</v>
      </c>
    </row>
    <row r="358" spans="1:23" ht="24.95" customHeight="1" x14ac:dyDescent="0.2">
      <c r="A358" s="132"/>
      <c r="B358" s="130"/>
      <c r="C358" s="1">
        <v>22</v>
      </c>
      <c r="D358" s="1" t="s">
        <v>58</v>
      </c>
      <c r="E358" s="5" t="s">
        <v>408</v>
      </c>
      <c r="F358" s="5">
        <v>78778230.504199997</v>
      </c>
      <c r="G358" s="5">
        <f t="shared" si="71"/>
        <v>-6685343.3799999999</v>
      </c>
      <c r="H358" s="5">
        <v>740213.66590000002</v>
      </c>
      <c r="I358" s="5">
        <v>1314464.9005</v>
      </c>
      <c r="J358" s="5">
        <v>53675108.165299997</v>
      </c>
      <c r="K358" s="6">
        <f t="shared" si="66"/>
        <v>127822673.8559</v>
      </c>
      <c r="L358" s="11"/>
      <c r="M358" s="127"/>
      <c r="N358" s="130"/>
      <c r="O358" s="12">
        <v>3</v>
      </c>
      <c r="P358" s="1" t="s">
        <v>75</v>
      </c>
      <c r="Q358" s="5" t="s">
        <v>758</v>
      </c>
      <c r="R358" s="5">
        <v>98824500.2016</v>
      </c>
      <c r="S358" s="5">
        <f t="shared" si="73"/>
        <v>-6685343.3799999999</v>
      </c>
      <c r="T358" s="5">
        <v>928571.82889999996</v>
      </c>
      <c r="U358" s="5">
        <v>1648949.6653</v>
      </c>
      <c r="V358" s="5">
        <v>54001857.644400001</v>
      </c>
      <c r="W358" s="6">
        <f t="shared" si="67"/>
        <v>148718535.96020001</v>
      </c>
    </row>
    <row r="359" spans="1:23" ht="24.95" customHeight="1" x14ac:dyDescent="0.2">
      <c r="A359" s="132"/>
      <c r="B359" s="130"/>
      <c r="C359" s="1">
        <v>23</v>
      </c>
      <c r="D359" s="1" t="s">
        <v>58</v>
      </c>
      <c r="E359" s="5" t="s">
        <v>409</v>
      </c>
      <c r="F359" s="5">
        <v>96678101.737599999</v>
      </c>
      <c r="G359" s="5">
        <f t="shared" si="71"/>
        <v>-6685343.3799999999</v>
      </c>
      <c r="H359" s="5">
        <v>908403.90350000001</v>
      </c>
      <c r="I359" s="5">
        <v>1613135.6413</v>
      </c>
      <c r="J359" s="5">
        <v>61278152.362199999</v>
      </c>
      <c r="K359" s="6">
        <f t="shared" si="66"/>
        <v>153792450.26460001</v>
      </c>
      <c r="L359" s="11"/>
      <c r="M359" s="127"/>
      <c r="N359" s="130"/>
      <c r="O359" s="12">
        <v>4</v>
      </c>
      <c r="P359" s="1" t="s">
        <v>75</v>
      </c>
      <c r="Q359" s="5" t="s">
        <v>759</v>
      </c>
      <c r="R359" s="5">
        <v>117997044.2429</v>
      </c>
      <c r="S359" s="5">
        <f t="shared" si="73"/>
        <v>-6685343.3799999999</v>
      </c>
      <c r="T359" s="5">
        <v>1108720.3169</v>
      </c>
      <c r="U359" s="5">
        <v>1968855.7616999999</v>
      </c>
      <c r="V359" s="5">
        <v>48463350.763300002</v>
      </c>
      <c r="W359" s="6">
        <f t="shared" si="67"/>
        <v>162852627.70480001</v>
      </c>
    </row>
    <row r="360" spans="1:23" ht="24.95" customHeight="1" x14ac:dyDescent="0.2">
      <c r="A360" s="132"/>
      <c r="B360" s="130"/>
      <c r="C360" s="1">
        <v>24</v>
      </c>
      <c r="D360" s="1" t="s">
        <v>58</v>
      </c>
      <c r="E360" s="5" t="s">
        <v>410</v>
      </c>
      <c r="F360" s="5">
        <v>71494273.795399994</v>
      </c>
      <c r="G360" s="5">
        <f t="shared" si="71"/>
        <v>-6685343.3799999999</v>
      </c>
      <c r="H360" s="5">
        <v>671772.36860000005</v>
      </c>
      <c r="I360" s="5">
        <v>1192927.4482</v>
      </c>
      <c r="J360" s="5">
        <v>47625547.605800003</v>
      </c>
      <c r="K360" s="6">
        <f t="shared" si="66"/>
        <v>114299177.838</v>
      </c>
      <c r="L360" s="11"/>
      <c r="M360" s="127"/>
      <c r="N360" s="130"/>
      <c r="O360" s="12">
        <v>5</v>
      </c>
      <c r="P360" s="1" t="s">
        <v>75</v>
      </c>
      <c r="Q360" s="5" t="s">
        <v>760</v>
      </c>
      <c r="R360" s="5">
        <v>127477571.85349999</v>
      </c>
      <c r="S360" s="5">
        <f t="shared" si="73"/>
        <v>-6685343.3799999999</v>
      </c>
      <c r="T360" s="5">
        <v>1197800.9683999999</v>
      </c>
      <c r="U360" s="5">
        <v>2127044.3971000002</v>
      </c>
      <c r="V360" s="5">
        <v>67228046.384200007</v>
      </c>
      <c r="W360" s="6">
        <f t="shared" si="67"/>
        <v>191345120.22320002</v>
      </c>
    </row>
    <row r="361" spans="1:23" ht="24.95" customHeight="1" x14ac:dyDescent="0.2">
      <c r="A361" s="132"/>
      <c r="B361" s="130"/>
      <c r="C361" s="1">
        <v>25</v>
      </c>
      <c r="D361" s="1" t="s">
        <v>58</v>
      </c>
      <c r="E361" s="5" t="s">
        <v>411</v>
      </c>
      <c r="F361" s="5">
        <v>89733850.993200004</v>
      </c>
      <c r="G361" s="5">
        <f t="shared" si="71"/>
        <v>-6685343.3799999999</v>
      </c>
      <c r="H361" s="5">
        <v>843154.54119999998</v>
      </c>
      <c r="I361" s="5">
        <v>1497266.3992000001</v>
      </c>
      <c r="J361" s="5">
        <v>53965004.111500002</v>
      </c>
      <c r="K361" s="6">
        <f t="shared" si="66"/>
        <v>139353932.66510001</v>
      </c>
      <c r="L361" s="11"/>
      <c r="M361" s="127"/>
      <c r="N361" s="130"/>
      <c r="O361" s="12">
        <v>6</v>
      </c>
      <c r="P361" s="1" t="s">
        <v>75</v>
      </c>
      <c r="Q361" s="5" t="s">
        <v>761</v>
      </c>
      <c r="R361" s="5">
        <v>88310147.958000004</v>
      </c>
      <c r="S361" s="5">
        <f t="shared" si="73"/>
        <v>-6685343.3799999999</v>
      </c>
      <c r="T361" s="5">
        <v>829777.1851</v>
      </c>
      <c r="U361" s="5">
        <v>1473511.0081</v>
      </c>
      <c r="V361" s="5">
        <v>48017807.591600001</v>
      </c>
      <c r="W361" s="6">
        <f t="shared" si="67"/>
        <v>131945900.36280002</v>
      </c>
    </row>
    <row r="362" spans="1:23" ht="24.95" customHeight="1" x14ac:dyDescent="0.2">
      <c r="A362" s="132"/>
      <c r="B362" s="130"/>
      <c r="C362" s="1">
        <v>26</v>
      </c>
      <c r="D362" s="1" t="s">
        <v>58</v>
      </c>
      <c r="E362" s="5" t="s">
        <v>412</v>
      </c>
      <c r="F362" s="5">
        <v>81612482.686399996</v>
      </c>
      <c r="G362" s="5">
        <f t="shared" si="71"/>
        <v>-6685343.3799999999</v>
      </c>
      <c r="H362" s="5">
        <v>766844.78200000001</v>
      </c>
      <c r="I362" s="5">
        <v>1361756.2015</v>
      </c>
      <c r="J362" s="5">
        <v>54073550.717299998</v>
      </c>
      <c r="K362" s="6">
        <f t="shared" si="66"/>
        <v>131129291.0072</v>
      </c>
      <c r="L362" s="11"/>
      <c r="M362" s="127"/>
      <c r="N362" s="130"/>
      <c r="O362" s="12">
        <v>7</v>
      </c>
      <c r="P362" s="1" t="s">
        <v>75</v>
      </c>
      <c r="Q362" s="5" t="s">
        <v>762</v>
      </c>
      <c r="R362" s="5">
        <v>84939182.262600005</v>
      </c>
      <c r="S362" s="5">
        <f t="shared" si="73"/>
        <v>-6685343.3799999999</v>
      </c>
      <c r="T362" s="5">
        <v>798103.01760000002</v>
      </c>
      <c r="U362" s="5">
        <v>1417264.3007</v>
      </c>
      <c r="V362" s="5">
        <v>54687327.069300003</v>
      </c>
      <c r="W362" s="6">
        <f t="shared" si="67"/>
        <v>135156533.27020001</v>
      </c>
    </row>
    <row r="363" spans="1:23" ht="24.95" customHeight="1" x14ac:dyDescent="0.2">
      <c r="A363" s="132"/>
      <c r="B363" s="131"/>
      <c r="C363" s="1">
        <v>27</v>
      </c>
      <c r="D363" s="1" t="s">
        <v>58</v>
      </c>
      <c r="E363" s="5" t="s">
        <v>413</v>
      </c>
      <c r="F363" s="5">
        <v>75624138.059300005</v>
      </c>
      <c r="G363" s="5">
        <f>-6685343.38</f>
        <v>-6685343.3799999999</v>
      </c>
      <c r="H363" s="5">
        <v>710577.27630000003</v>
      </c>
      <c r="I363" s="5">
        <v>1261836.8611999999</v>
      </c>
      <c r="J363" s="5">
        <v>49770179.884000003</v>
      </c>
      <c r="K363" s="6">
        <f t="shared" si="66"/>
        <v>120681388.70080002</v>
      </c>
      <c r="L363" s="11"/>
      <c r="M363" s="127"/>
      <c r="N363" s="130"/>
      <c r="O363" s="12">
        <v>8</v>
      </c>
      <c r="P363" s="1" t="s">
        <v>75</v>
      </c>
      <c r="Q363" s="5" t="s">
        <v>763</v>
      </c>
      <c r="R363" s="5">
        <v>131837227.0605</v>
      </c>
      <c r="S363" s="5">
        <f t="shared" si="73"/>
        <v>-6685343.3799999999</v>
      </c>
      <c r="T363" s="5">
        <v>1238765.0308999999</v>
      </c>
      <c r="U363" s="5">
        <v>2199788.0181</v>
      </c>
      <c r="V363" s="5">
        <v>61381711.848899998</v>
      </c>
      <c r="W363" s="6">
        <f t="shared" si="67"/>
        <v>189972148.57839999</v>
      </c>
    </row>
    <row r="364" spans="1:23" ht="24.95" customHeight="1" x14ac:dyDescent="0.2">
      <c r="A364" s="1"/>
      <c r="B364" s="123" t="s">
        <v>845</v>
      </c>
      <c r="C364" s="124"/>
      <c r="D364" s="125"/>
      <c r="E364" s="14"/>
      <c r="F364" s="14">
        <f>SUM(F337:F363)</f>
        <v>2364688608.9005995</v>
      </c>
      <c r="G364" s="14">
        <f t="shared" ref="G364:K364" si="74">SUM(G337:G363)</f>
        <v>-180504271.25999993</v>
      </c>
      <c r="H364" s="14">
        <f t="shared" si="74"/>
        <v>22219016.760600001</v>
      </c>
      <c r="I364" s="14">
        <f t="shared" si="74"/>
        <v>39456334.029699996</v>
      </c>
      <c r="J364" s="14">
        <f t="shared" si="74"/>
        <v>1554570847.3391998</v>
      </c>
      <c r="K364" s="14">
        <f t="shared" si="74"/>
        <v>3800430535.7700996</v>
      </c>
      <c r="L364" s="11"/>
      <c r="M364" s="127"/>
      <c r="N364" s="130"/>
      <c r="O364" s="12">
        <v>9</v>
      </c>
      <c r="P364" s="1" t="s">
        <v>75</v>
      </c>
      <c r="Q364" s="5" t="s">
        <v>764</v>
      </c>
      <c r="R364" s="5">
        <v>93846916.158999994</v>
      </c>
      <c r="S364" s="5">
        <f t="shared" si="73"/>
        <v>-6685343.3799999999</v>
      </c>
      <c r="T364" s="5">
        <v>881801.60179999995</v>
      </c>
      <c r="U364" s="5">
        <v>1565895.5085</v>
      </c>
      <c r="V364" s="5">
        <v>48911643.463600002</v>
      </c>
      <c r="W364" s="6">
        <f t="shared" si="67"/>
        <v>138520913.3529</v>
      </c>
    </row>
    <row r="365" spans="1:23" ht="24.95" customHeight="1" x14ac:dyDescent="0.2">
      <c r="A365" s="132">
        <v>18</v>
      </c>
      <c r="B365" s="129">
        <v>18</v>
      </c>
      <c r="C365" s="1">
        <v>1</v>
      </c>
      <c r="D365" s="1" t="s">
        <v>59</v>
      </c>
      <c r="E365" s="5" t="s">
        <v>414</v>
      </c>
      <c r="F365" s="5">
        <v>141590189.00490001</v>
      </c>
      <c r="G365" s="5">
        <f t="shared" ref="G365:G386" si="75">-6685343.38</f>
        <v>-6685343.3799999999</v>
      </c>
      <c r="H365" s="5">
        <v>1330405.5218</v>
      </c>
      <c r="I365" s="5">
        <v>2362522.3936999999</v>
      </c>
      <c r="J365" s="5">
        <v>68588206.411400005</v>
      </c>
      <c r="K365" s="6">
        <f t="shared" si="66"/>
        <v>207185979.95180005</v>
      </c>
      <c r="L365" s="11"/>
      <c r="M365" s="127"/>
      <c r="N365" s="130"/>
      <c r="O365" s="12">
        <v>10</v>
      </c>
      <c r="P365" s="1" t="s">
        <v>75</v>
      </c>
      <c r="Q365" s="5" t="s">
        <v>765</v>
      </c>
      <c r="R365" s="5">
        <v>86648643.273300007</v>
      </c>
      <c r="S365" s="5">
        <f t="shared" si="73"/>
        <v>-6685343.3799999999</v>
      </c>
      <c r="T365" s="5">
        <v>814165.40419999999</v>
      </c>
      <c r="U365" s="5">
        <v>1445787.7453000001</v>
      </c>
      <c r="V365" s="5">
        <v>49516420.202399999</v>
      </c>
      <c r="W365" s="6">
        <f t="shared" si="67"/>
        <v>131739673.24520001</v>
      </c>
    </row>
    <row r="366" spans="1:23" ht="24.95" customHeight="1" x14ac:dyDescent="0.2">
      <c r="A366" s="132"/>
      <c r="B366" s="130"/>
      <c r="C366" s="1">
        <v>2</v>
      </c>
      <c r="D366" s="1" t="s">
        <v>59</v>
      </c>
      <c r="E366" s="5" t="s">
        <v>415</v>
      </c>
      <c r="F366" s="5">
        <v>143972633.5932</v>
      </c>
      <c r="G366" s="5">
        <f t="shared" si="75"/>
        <v>-6685343.3799999999</v>
      </c>
      <c r="H366" s="5">
        <v>1352791.3768</v>
      </c>
      <c r="I366" s="5">
        <v>2402274.9975999999</v>
      </c>
      <c r="J366" s="5">
        <v>82441885.386899993</v>
      </c>
      <c r="K366" s="6">
        <f t="shared" si="66"/>
        <v>223484241.9745</v>
      </c>
      <c r="L366" s="11"/>
      <c r="M366" s="127"/>
      <c r="N366" s="130"/>
      <c r="O366" s="12">
        <v>11</v>
      </c>
      <c r="P366" s="1" t="s">
        <v>75</v>
      </c>
      <c r="Q366" s="5" t="s">
        <v>766</v>
      </c>
      <c r="R366" s="5">
        <v>129307332.1103</v>
      </c>
      <c r="S366" s="5">
        <f t="shared" si="73"/>
        <v>-6685343.3799999999</v>
      </c>
      <c r="T366" s="5">
        <v>1214993.7072999999</v>
      </c>
      <c r="U366" s="5">
        <v>2157575.1112000002</v>
      </c>
      <c r="V366" s="5">
        <v>64799854.030000001</v>
      </c>
      <c r="W366" s="6">
        <f t="shared" si="67"/>
        <v>190794411.57880002</v>
      </c>
    </row>
    <row r="367" spans="1:23" ht="24.95" customHeight="1" x14ac:dyDescent="0.2">
      <c r="A367" s="132"/>
      <c r="B367" s="130"/>
      <c r="C367" s="1">
        <v>3</v>
      </c>
      <c r="D367" s="1" t="s">
        <v>59</v>
      </c>
      <c r="E367" s="5" t="s">
        <v>416</v>
      </c>
      <c r="F367" s="5">
        <v>119148851.6556</v>
      </c>
      <c r="G367" s="5">
        <f t="shared" si="75"/>
        <v>-6685343.3799999999</v>
      </c>
      <c r="H367" s="5">
        <v>1119542.8954</v>
      </c>
      <c r="I367" s="5">
        <v>1988074.4012</v>
      </c>
      <c r="J367" s="5">
        <v>72660377.756099999</v>
      </c>
      <c r="K367" s="6">
        <f t="shared" si="66"/>
        <v>188231503.3283</v>
      </c>
      <c r="L367" s="11"/>
      <c r="M367" s="127"/>
      <c r="N367" s="130"/>
      <c r="O367" s="12">
        <v>12</v>
      </c>
      <c r="P367" s="1" t="s">
        <v>75</v>
      </c>
      <c r="Q367" s="5" t="s">
        <v>767</v>
      </c>
      <c r="R367" s="5">
        <v>102350933.8379</v>
      </c>
      <c r="S367" s="5">
        <f t="shared" si="73"/>
        <v>-6685343.3799999999</v>
      </c>
      <c r="T367" s="5">
        <v>961706.79969999997</v>
      </c>
      <c r="U367" s="5">
        <v>1707790.4543000001</v>
      </c>
      <c r="V367" s="5">
        <v>54149854.0079</v>
      </c>
      <c r="W367" s="6">
        <f t="shared" si="67"/>
        <v>152484941.7198</v>
      </c>
    </row>
    <row r="368" spans="1:23" ht="24.95" customHeight="1" x14ac:dyDescent="0.2">
      <c r="A368" s="132"/>
      <c r="B368" s="130"/>
      <c r="C368" s="1">
        <v>4</v>
      </c>
      <c r="D368" s="1" t="s">
        <v>59</v>
      </c>
      <c r="E368" s="5" t="s">
        <v>868</v>
      </c>
      <c r="F368" s="5">
        <v>91742911.223199993</v>
      </c>
      <c r="G368" s="5">
        <f t="shared" si="75"/>
        <v>-6685343.3799999999</v>
      </c>
      <c r="H368" s="5">
        <v>862032.01320000004</v>
      </c>
      <c r="I368" s="5">
        <v>1530788.8474000001</v>
      </c>
      <c r="J368" s="5">
        <v>51673226.244199999</v>
      </c>
      <c r="K368" s="6">
        <f t="shared" si="66"/>
        <v>139123614.94799998</v>
      </c>
      <c r="L368" s="11"/>
      <c r="M368" s="127"/>
      <c r="N368" s="130"/>
      <c r="O368" s="12">
        <v>13</v>
      </c>
      <c r="P368" s="1" t="s">
        <v>75</v>
      </c>
      <c r="Q368" s="5" t="s">
        <v>768</v>
      </c>
      <c r="R368" s="5">
        <v>87969262.113600001</v>
      </c>
      <c r="S368" s="5">
        <f t="shared" si="73"/>
        <v>-6685343.3799999999</v>
      </c>
      <c r="T368" s="5">
        <v>826574.16370000003</v>
      </c>
      <c r="U368" s="5">
        <v>1467823.1109</v>
      </c>
      <c r="V368" s="5">
        <v>51390881.413199998</v>
      </c>
      <c r="W368" s="6">
        <f t="shared" si="67"/>
        <v>134969197.42140001</v>
      </c>
    </row>
    <row r="369" spans="1:23" ht="24.95" customHeight="1" x14ac:dyDescent="0.2">
      <c r="A369" s="132"/>
      <c r="B369" s="130"/>
      <c r="C369" s="1">
        <v>5</v>
      </c>
      <c r="D369" s="1" t="s">
        <v>59</v>
      </c>
      <c r="E369" s="5" t="s">
        <v>417</v>
      </c>
      <c r="F369" s="5">
        <v>150821204.4488</v>
      </c>
      <c r="G369" s="5">
        <f t="shared" si="75"/>
        <v>-6685343.3799999999</v>
      </c>
      <c r="H369" s="5">
        <v>1417141.7145</v>
      </c>
      <c r="I369" s="5">
        <v>2516547.7598999999</v>
      </c>
      <c r="J369" s="5">
        <v>89851147.592500001</v>
      </c>
      <c r="K369" s="6">
        <f t="shared" si="66"/>
        <v>237920698.13570002</v>
      </c>
      <c r="L369" s="11"/>
      <c r="M369" s="127"/>
      <c r="N369" s="130"/>
      <c r="O369" s="12">
        <v>14</v>
      </c>
      <c r="P369" s="1" t="s">
        <v>75</v>
      </c>
      <c r="Q369" s="5" t="s">
        <v>769</v>
      </c>
      <c r="R369" s="5">
        <v>126003474.3493</v>
      </c>
      <c r="S369" s="5">
        <f t="shared" si="73"/>
        <v>-6685343.3799999999</v>
      </c>
      <c r="T369" s="5">
        <v>1183950.0973</v>
      </c>
      <c r="U369" s="5">
        <v>2102448.1422999999</v>
      </c>
      <c r="V369" s="5">
        <v>66845144.645800002</v>
      </c>
      <c r="W369" s="6">
        <f t="shared" si="67"/>
        <v>189449673.8547</v>
      </c>
    </row>
    <row r="370" spans="1:23" ht="24.95" customHeight="1" x14ac:dyDescent="0.2">
      <c r="A370" s="132"/>
      <c r="B370" s="130"/>
      <c r="C370" s="1">
        <v>6</v>
      </c>
      <c r="D370" s="1" t="s">
        <v>59</v>
      </c>
      <c r="E370" s="5" t="s">
        <v>418</v>
      </c>
      <c r="F370" s="5">
        <v>101036602.15530001</v>
      </c>
      <c r="G370" s="5">
        <f t="shared" si="75"/>
        <v>-6685343.3799999999</v>
      </c>
      <c r="H370" s="5">
        <v>949357.11549999996</v>
      </c>
      <c r="I370" s="5">
        <v>1685859.9938999999</v>
      </c>
      <c r="J370" s="5">
        <v>61602371.6043</v>
      </c>
      <c r="K370" s="6">
        <f t="shared" si="66"/>
        <v>158588847.48900002</v>
      </c>
      <c r="L370" s="11"/>
      <c r="M370" s="127"/>
      <c r="N370" s="130"/>
      <c r="O370" s="12">
        <v>15</v>
      </c>
      <c r="P370" s="1" t="s">
        <v>75</v>
      </c>
      <c r="Q370" s="5" t="s">
        <v>770</v>
      </c>
      <c r="R370" s="5">
        <v>83529378.336700007</v>
      </c>
      <c r="S370" s="5">
        <f t="shared" si="73"/>
        <v>-6685343.3799999999</v>
      </c>
      <c r="T370" s="5">
        <v>784856.2598</v>
      </c>
      <c r="U370" s="5">
        <v>1393740.8251</v>
      </c>
      <c r="V370" s="5">
        <v>48658089.112300001</v>
      </c>
      <c r="W370" s="6">
        <f t="shared" si="67"/>
        <v>127680721.15390003</v>
      </c>
    </row>
    <row r="371" spans="1:23" ht="24.95" customHeight="1" x14ac:dyDescent="0.2">
      <c r="A371" s="132"/>
      <c r="B371" s="130"/>
      <c r="C371" s="1">
        <v>7</v>
      </c>
      <c r="D371" s="1" t="s">
        <v>59</v>
      </c>
      <c r="E371" s="5" t="s">
        <v>419</v>
      </c>
      <c r="F371" s="5">
        <v>88103718.353</v>
      </c>
      <c r="G371" s="5">
        <f t="shared" si="75"/>
        <v>-6685343.3799999999</v>
      </c>
      <c r="H371" s="5">
        <v>827837.53740000003</v>
      </c>
      <c r="I371" s="5">
        <v>1470066.5988</v>
      </c>
      <c r="J371" s="5">
        <v>56994042.190099999</v>
      </c>
      <c r="K371" s="6">
        <f t="shared" si="66"/>
        <v>140710321.29930001</v>
      </c>
      <c r="L371" s="11"/>
      <c r="M371" s="128"/>
      <c r="N371" s="131"/>
      <c r="O371" s="12">
        <v>16</v>
      </c>
      <c r="P371" s="1" t="s">
        <v>75</v>
      </c>
      <c r="Q371" s="5" t="s">
        <v>771</v>
      </c>
      <c r="R371" s="5">
        <v>90612642.736000001</v>
      </c>
      <c r="S371" s="5">
        <f>-6685343.38</f>
        <v>-6685343.3799999999</v>
      </c>
      <c r="T371" s="5">
        <v>851411.81810000003</v>
      </c>
      <c r="U371" s="5">
        <v>1511929.5985000001</v>
      </c>
      <c r="V371" s="5">
        <v>53195169.873300001</v>
      </c>
      <c r="W371" s="6">
        <f t="shared" si="67"/>
        <v>139485810.64590001</v>
      </c>
    </row>
    <row r="372" spans="1:23" ht="24.95" customHeight="1" x14ac:dyDescent="0.2">
      <c r="A372" s="132"/>
      <c r="B372" s="130"/>
      <c r="C372" s="1">
        <v>8</v>
      </c>
      <c r="D372" s="1" t="s">
        <v>59</v>
      </c>
      <c r="E372" s="5" t="s">
        <v>420</v>
      </c>
      <c r="F372" s="5">
        <v>117392428.08050001</v>
      </c>
      <c r="G372" s="5">
        <f t="shared" si="75"/>
        <v>-6685343.3799999999</v>
      </c>
      <c r="H372" s="5">
        <v>1103039.2405000001</v>
      </c>
      <c r="I372" s="5">
        <v>1958767.3563000001</v>
      </c>
      <c r="J372" s="5">
        <v>71740839.769199997</v>
      </c>
      <c r="K372" s="6">
        <f t="shared" si="66"/>
        <v>185509731.06650001</v>
      </c>
      <c r="L372" s="11"/>
      <c r="M372" s="18"/>
      <c r="N372" s="123" t="s">
        <v>862</v>
      </c>
      <c r="O372" s="124"/>
      <c r="P372" s="125"/>
      <c r="Q372" s="14"/>
      <c r="R372" s="14">
        <f>SUM(R356:R371)</f>
        <v>1677626586.4029999</v>
      </c>
      <c r="S372" s="14">
        <f t="shared" ref="S372:W372" si="76">SUM(S356:S371)</f>
        <v>-106965494.07999998</v>
      </c>
      <c r="T372" s="14">
        <f t="shared" si="76"/>
        <v>15763265.0241</v>
      </c>
      <c r="U372" s="14">
        <f t="shared" si="76"/>
        <v>27992267.024500001</v>
      </c>
      <c r="V372" s="14">
        <f t="shared" si="76"/>
        <v>882554372.1336</v>
      </c>
      <c r="W372" s="14">
        <f t="shared" si="76"/>
        <v>2496970996.5052004</v>
      </c>
    </row>
    <row r="373" spans="1:23" ht="24.95" customHeight="1" x14ac:dyDescent="0.2">
      <c r="A373" s="132"/>
      <c r="B373" s="130"/>
      <c r="C373" s="1">
        <v>9</v>
      </c>
      <c r="D373" s="1" t="s">
        <v>59</v>
      </c>
      <c r="E373" s="5" t="s">
        <v>421</v>
      </c>
      <c r="F373" s="5">
        <v>129496059.6005</v>
      </c>
      <c r="G373" s="5">
        <f t="shared" si="75"/>
        <v>-6685343.3799999999</v>
      </c>
      <c r="H373" s="5">
        <v>1216767.0229</v>
      </c>
      <c r="I373" s="5">
        <v>2160724.1494</v>
      </c>
      <c r="J373" s="5">
        <v>67621209.170699999</v>
      </c>
      <c r="K373" s="6">
        <f t="shared" si="66"/>
        <v>193809416.56349999</v>
      </c>
      <c r="L373" s="11"/>
      <c r="M373" s="126">
        <v>35</v>
      </c>
      <c r="N373" s="129">
        <v>35</v>
      </c>
      <c r="O373" s="12">
        <v>1</v>
      </c>
      <c r="P373" s="1" t="s">
        <v>76</v>
      </c>
      <c r="Q373" s="5" t="s">
        <v>772</v>
      </c>
      <c r="R373" s="5">
        <v>93642777.8979</v>
      </c>
      <c r="S373" s="5">
        <f t="shared" ref="S373:S388" si="77">-6685343.38</f>
        <v>-6685343.3799999999</v>
      </c>
      <c r="T373" s="5">
        <v>879883.48389999999</v>
      </c>
      <c r="U373" s="5">
        <v>1562489.3317</v>
      </c>
      <c r="V373" s="5">
        <v>55461997.6527</v>
      </c>
      <c r="W373" s="6">
        <f t="shared" si="67"/>
        <v>144861804.9862</v>
      </c>
    </row>
    <row r="374" spans="1:23" ht="24.95" customHeight="1" x14ac:dyDescent="0.2">
      <c r="A374" s="132"/>
      <c r="B374" s="130"/>
      <c r="C374" s="1">
        <v>10</v>
      </c>
      <c r="D374" s="1" t="s">
        <v>59</v>
      </c>
      <c r="E374" s="5" t="s">
        <v>422</v>
      </c>
      <c r="F374" s="5">
        <v>122335043.1196</v>
      </c>
      <c r="G374" s="5">
        <f t="shared" si="75"/>
        <v>-6685343.3799999999</v>
      </c>
      <c r="H374" s="5">
        <v>1149480.8929000001</v>
      </c>
      <c r="I374" s="5">
        <v>2041238.0330999999</v>
      </c>
      <c r="J374" s="5">
        <v>81179971.321799994</v>
      </c>
      <c r="K374" s="6">
        <f t="shared" si="66"/>
        <v>200020389.9874</v>
      </c>
      <c r="L374" s="11"/>
      <c r="M374" s="127"/>
      <c r="N374" s="130"/>
      <c r="O374" s="12">
        <v>2</v>
      </c>
      <c r="P374" s="1" t="s">
        <v>76</v>
      </c>
      <c r="Q374" s="5" t="s">
        <v>773</v>
      </c>
      <c r="R374" s="5">
        <v>103625004.6901</v>
      </c>
      <c r="S374" s="5">
        <f t="shared" si="77"/>
        <v>-6685343.3799999999</v>
      </c>
      <c r="T374" s="5">
        <v>973678.18640000001</v>
      </c>
      <c r="U374" s="5">
        <v>1729049.1372</v>
      </c>
      <c r="V374" s="5">
        <v>51796995.624600001</v>
      </c>
      <c r="W374" s="6">
        <f t="shared" si="67"/>
        <v>151439384.25830001</v>
      </c>
    </row>
    <row r="375" spans="1:23" ht="24.95" customHeight="1" x14ac:dyDescent="0.2">
      <c r="A375" s="132"/>
      <c r="B375" s="130"/>
      <c r="C375" s="1">
        <v>11</v>
      </c>
      <c r="D375" s="1" t="s">
        <v>59</v>
      </c>
      <c r="E375" s="5" t="s">
        <v>423</v>
      </c>
      <c r="F375" s="5">
        <v>130611795.1473</v>
      </c>
      <c r="G375" s="5">
        <f t="shared" si="75"/>
        <v>-6685343.3799999999</v>
      </c>
      <c r="H375" s="5">
        <v>1227250.6640000001</v>
      </c>
      <c r="I375" s="5">
        <v>2179340.9068999998</v>
      </c>
      <c r="J375" s="5">
        <v>86523142.1303</v>
      </c>
      <c r="K375" s="6">
        <f t="shared" si="66"/>
        <v>213856185.46850002</v>
      </c>
      <c r="L375" s="11"/>
      <c r="M375" s="127"/>
      <c r="N375" s="130"/>
      <c r="O375" s="12">
        <v>3</v>
      </c>
      <c r="P375" s="1" t="s">
        <v>76</v>
      </c>
      <c r="Q375" s="5" t="s">
        <v>774</v>
      </c>
      <c r="R375" s="5">
        <v>86764170.147400007</v>
      </c>
      <c r="S375" s="5">
        <f t="shared" si="77"/>
        <v>-6685343.3799999999</v>
      </c>
      <c r="T375" s="5">
        <v>815250.91440000001</v>
      </c>
      <c r="U375" s="5">
        <v>1447715.3847000001</v>
      </c>
      <c r="V375" s="5">
        <v>49273406.583800003</v>
      </c>
      <c r="W375" s="6">
        <f t="shared" si="67"/>
        <v>131615199.65030001</v>
      </c>
    </row>
    <row r="376" spans="1:23" ht="24.95" customHeight="1" x14ac:dyDescent="0.2">
      <c r="A376" s="132"/>
      <c r="B376" s="130"/>
      <c r="C376" s="1">
        <v>12</v>
      </c>
      <c r="D376" s="1" t="s">
        <v>59</v>
      </c>
      <c r="E376" s="5" t="s">
        <v>424</v>
      </c>
      <c r="F376" s="5">
        <v>112871325.92640001</v>
      </c>
      <c r="G376" s="5">
        <f t="shared" si="75"/>
        <v>-6685343.3799999999</v>
      </c>
      <c r="H376" s="5">
        <v>1060558.1949</v>
      </c>
      <c r="I376" s="5">
        <v>1883329.8902</v>
      </c>
      <c r="J376" s="5">
        <v>67223005.708100006</v>
      </c>
      <c r="K376" s="6">
        <f t="shared" si="66"/>
        <v>176352876.33960003</v>
      </c>
      <c r="L376" s="11"/>
      <c r="M376" s="127"/>
      <c r="N376" s="130"/>
      <c r="O376" s="12">
        <v>4</v>
      </c>
      <c r="P376" s="1" t="s">
        <v>76</v>
      </c>
      <c r="Q376" s="5" t="s">
        <v>775</v>
      </c>
      <c r="R376" s="5">
        <v>97144237.952399999</v>
      </c>
      <c r="S376" s="5">
        <f t="shared" si="77"/>
        <v>-6685343.3799999999</v>
      </c>
      <c r="T376" s="5">
        <v>912783.79870000004</v>
      </c>
      <c r="U376" s="5">
        <v>1620913.4206000001</v>
      </c>
      <c r="V376" s="5">
        <v>55116872.045900002</v>
      </c>
      <c r="W376" s="6">
        <f t="shared" si="67"/>
        <v>148109463.83759999</v>
      </c>
    </row>
    <row r="377" spans="1:23" ht="24.95" customHeight="1" x14ac:dyDescent="0.2">
      <c r="A377" s="132"/>
      <c r="B377" s="130"/>
      <c r="C377" s="1">
        <v>13</v>
      </c>
      <c r="D377" s="1" t="s">
        <v>59</v>
      </c>
      <c r="E377" s="5" t="s">
        <v>425</v>
      </c>
      <c r="F377" s="5">
        <v>97788070.805099994</v>
      </c>
      <c r="G377" s="5">
        <f t="shared" si="75"/>
        <v>-6685343.3799999999</v>
      </c>
      <c r="H377" s="5">
        <v>918833.36179999996</v>
      </c>
      <c r="I377" s="5">
        <v>1631656.1813999999</v>
      </c>
      <c r="J377" s="5">
        <v>65027686.468599997</v>
      </c>
      <c r="K377" s="6">
        <f t="shared" si="66"/>
        <v>158680903.43689999</v>
      </c>
      <c r="L377" s="11"/>
      <c r="M377" s="127"/>
      <c r="N377" s="130"/>
      <c r="O377" s="12">
        <v>5</v>
      </c>
      <c r="P377" s="1" t="s">
        <v>76</v>
      </c>
      <c r="Q377" s="5" t="s">
        <v>776</v>
      </c>
      <c r="R377" s="5">
        <v>136252225.30419999</v>
      </c>
      <c r="S377" s="5">
        <f t="shared" si="77"/>
        <v>-6685343.3799999999</v>
      </c>
      <c r="T377" s="5">
        <v>1280249.1061</v>
      </c>
      <c r="U377" s="5">
        <v>2273455.0729999999</v>
      </c>
      <c r="V377" s="5">
        <v>74706067.601199999</v>
      </c>
      <c r="W377" s="6">
        <f t="shared" si="67"/>
        <v>207826653.70449999</v>
      </c>
    </row>
    <row r="378" spans="1:23" ht="24.95" customHeight="1" x14ac:dyDescent="0.2">
      <c r="A378" s="132"/>
      <c r="B378" s="130"/>
      <c r="C378" s="1">
        <v>14</v>
      </c>
      <c r="D378" s="1" t="s">
        <v>59</v>
      </c>
      <c r="E378" s="5" t="s">
        <v>426</v>
      </c>
      <c r="F378" s="5">
        <v>100689615.87459999</v>
      </c>
      <c r="G378" s="5">
        <f t="shared" si="75"/>
        <v>-6685343.3799999999</v>
      </c>
      <c r="H378" s="5">
        <v>946096.7733</v>
      </c>
      <c r="I378" s="5">
        <v>1680070.3071000001</v>
      </c>
      <c r="J378" s="5">
        <v>58743100.989500001</v>
      </c>
      <c r="K378" s="6">
        <f t="shared" si="66"/>
        <v>155373540.5645</v>
      </c>
      <c r="L378" s="11"/>
      <c r="M378" s="127"/>
      <c r="N378" s="130"/>
      <c r="O378" s="12">
        <v>6</v>
      </c>
      <c r="P378" s="1" t="s">
        <v>76</v>
      </c>
      <c r="Q378" s="5" t="s">
        <v>777</v>
      </c>
      <c r="R378" s="5">
        <v>112917903.8749</v>
      </c>
      <c r="S378" s="5">
        <f t="shared" si="77"/>
        <v>-6685343.3799999999</v>
      </c>
      <c r="T378" s="5">
        <v>1060995.8492000001</v>
      </c>
      <c r="U378" s="5">
        <v>1884107.0729</v>
      </c>
      <c r="V378" s="5">
        <v>57555584.3354</v>
      </c>
      <c r="W378" s="6">
        <f t="shared" si="67"/>
        <v>166733247.75239998</v>
      </c>
    </row>
    <row r="379" spans="1:23" ht="24.95" customHeight="1" x14ac:dyDescent="0.2">
      <c r="A379" s="132"/>
      <c r="B379" s="130"/>
      <c r="C379" s="1">
        <v>15</v>
      </c>
      <c r="D379" s="1" t="s">
        <v>59</v>
      </c>
      <c r="E379" s="5" t="s">
        <v>427</v>
      </c>
      <c r="F379" s="5">
        <v>116558087.27500001</v>
      </c>
      <c r="G379" s="5">
        <f t="shared" si="75"/>
        <v>-6685343.3799999999</v>
      </c>
      <c r="H379" s="5">
        <v>1095199.6322000001</v>
      </c>
      <c r="I379" s="5">
        <v>1944845.8491</v>
      </c>
      <c r="J379" s="5">
        <v>72136532.792699993</v>
      </c>
      <c r="K379" s="6">
        <f t="shared" si="66"/>
        <v>185049322.169</v>
      </c>
      <c r="L379" s="11"/>
      <c r="M379" s="127"/>
      <c r="N379" s="130"/>
      <c r="O379" s="12">
        <v>7</v>
      </c>
      <c r="P379" s="1" t="s">
        <v>76</v>
      </c>
      <c r="Q379" s="5" t="s">
        <v>778</v>
      </c>
      <c r="R379" s="5">
        <v>103960146.58679999</v>
      </c>
      <c r="S379" s="5">
        <f t="shared" si="77"/>
        <v>-6685343.3799999999</v>
      </c>
      <c r="T379" s="5">
        <v>976827.23670000001</v>
      </c>
      <c r="U379" s="5">
        <v>1734641.193</v>
      </c>
      <c r="V379" s="5">
        <v>54303131.136299998</v>
      </c>
      <c r="W379" s="6">
        <f t="shared" si="67"/>
        <v>154289402.7728</v>
      </c>
    </row>
    <row r="380" spans="1:23" ht="24.95" customHeight="1" x14ac:dyDescent="0.2">
      <c r="A380" s="132"/>
      <c r="B380" s="130"/>
      <c r="C380" s="1">
        <v>16</v>
      </c>
      <c r="D380" s="1" t="s">
        <v>59</v>
      </c>
      <c r="E380" s="5" t="s">
        <v>428</v>
      </c>
      <c r="F380" s="5">
        <v>90406363.446199998</v>
      </c>
      <c r="G380" s="5">
        <f t="shared" si="75"/>
        <v>-6685343.3799999999</v>
      </c>
      <c r="H380" s="5">
        <v>849473.58270000003</v>
      </c>
      <c r="I380" s="5">
        <v>1508487.6973000001</v>
      </c>
      <c r="J380" s="5">
        <v>55035301.9516</v>
      </c>
      <c r="K380" s="6">
        <f t="shared" si="66"/>
        <v>141114283.2978</v>
      </c>
      <c r="L380" s="11"/>
      <c r="M380" s="127"/>
      <c r="N380" s="130"/>
      <c r="O380" s="12">
        <v>8</v>
      </c>
      <c r="P380" s="1" t="s">
        <v>76</v>
      </c>
      <c r="Q380" s="5" t="s">
        <v>779</v>
      </c>
      <c r="R380" s="5">
        <v>90320043.762199998</v>
      </c>
      <c r="S380" s="5">
        <f t="shared" si="77"/>
        <v>-6685343.3799999999</v>
      </c>
      <c r="T380" s="5">
        <v>848662.50829999999</v>
      </c>
      <c r="U380" s="5">
        <v>1507047.3984999999</v>
      </c>
      <c r="V380" s="5">
        <v>51125871.566100001</v>
      </c>
      <c r="W380" s="6">
        <f t="shared" si="67"/>
        <v>137116281.85510001</v>
      </c>
    </row>
    <row r="381" spans="1:23" ht="24.95" customHeight="1" x14ac:dyDescent="0.2">
      <c r="A381" s="132"/>
      <c r="B381" s="130"/>
      <c r="C381" s="1">
        <v>17</v>
      </c>
      <c r="D381" s="1" t="s">
        <v>59</v>
      </c>
      <c r="E381" s="5" t="s">
        <v>429</v>
      </c>
      <c r="F381" s="5">
        <v>125793497.074</v>
      </c>
      <c r="G381" s="5">
        <f t="shared" si="75"/>
        <v>-6685343.3799999999</v>
      </c>
      <c r="H381" s="5">
        <v>1181977.115</v>
      </c>
      <c r="I381" s="5">
        <v>2098944.5378</v>
      </c>
      <c r="J381" s="5">
        <v>78008091.263999999</v>
      </c>
      <c r="K381" s="6">
        <f t="shared" si="66"/>
        <v>200397166.6108</v>
      </c>
      <c r="L381" s="11"/>
      <c r="M381" s="127"/>
      <c r="N381" s="130"/>
      <c r="O381" s="12">
        <v>9</v>
      </c>
      <c r="P381" s="1" t="s">
        <v>76</v>
      </c>
      <c r="Q381" s="5" t="s">
        <v>780</v>
      </c>
      <c r="R381" s="5">
        <v>119117685.7317</v>
      </c>
      <c r="S381" s="5">
        <f t="shared" si="77"/>
        <v>-6685343.3799999999</v>
      </c>
      <c r="T381" s="5">
        <v>1119250.0551</v>
      </c>
      <c r="U381" s="5">
        <v>1987554.3779</v>
      </c>
      <c r="V381" s="5">
        <v>66137460.700300001</v>
      </c>
      <c r="W381" s="6">
        <f t="shared" si="67"/>
        <v>181676607.48500001</v>
      </c>
    </row>
    <row r="382" spans="1:23" ht="24.95" customHeight="1" x14ac:dyDescent="0.2">
      <c r="A382" s="132"/>
      <c r="B382" s="130"/>
      <c r="C382" s="1">
        <v>18</v>
      </c>
      <c r="D382" s="1" t="s">
        <v>59</v>
      </c>
      <c r="E382" s="5" t="s">
        <v>430</v>
      </c>
      <c r="F382" s="5">
        <v>84610482.176799998</v>
      </c>
      <c r="G382" s="5">
        <f t="shared" si="75"/>
        <v>-6685343.3799999999</v>
      </c>
      <c r="H382" s="5">
        <v>795014.49560000002</v>
      </c>
      <c r="I382" s="5">
        <v>1411779.7305999999</v>
      </c>
      <c r="J382" s="5">
        <v>55904033.432400003</v>
      </c>
      <c r="K382" s="6">
        <f t="shared" si="66"/>
        <v>136035966.45539999</v>
      </c>
      <c r="L382" s="11"/>
      <c r="M382" s="127"/>
      <c r="N382" s="130"/>
      <c r="O382" s="12">
        <v>10</v>
      </c>
      <c r="P382" s="1" t="s">
        <v>76</v>
      </c>
      <c r="Q382" s="5" t="s">
        <v>781</v>
      </c>
      <c r="R382" s="5">
        <v>84008294.770400003</v>
      </c>
      <c r="S382" s="5">
        <f t="shared" si="77"/>
        <v>-6685343.3799999999</v>
      </c>
      <c r="T382" s="5">
        <v>789356.2402</v>
      </c>
      <c r="U382" s="5">
        <v>1401731.8506</v>
      </c>
      <c r="V382" s="5">
        <v>51542126.281400003</v>
      </c>
      <c r="W382" s="6">
        <f t="shared" si="67"/>
        <v>131056165.7626</v>
      </c>
    </row>
    <row r="383" spans="1:23" ht="24.95" customHeight="1" x14ac:dyDescent="0.2">
      <c r="A383" s="132"/>
      <c r="B383" s="130"/>
      <c r="C383" s="1">
        <v>19</v>
      </c>
      <c r="D383" s="1" t="s">
        <v>59</v>
      </c>
      <c r="E383" s="5" t="s">
        <v>431</v>
      </c>
      <c r="F383" s="5">
        <v>111643423.314</v>
      </c>
      <c r="G383" s="5">
        <f t="shared" si="75"/>
        <v>-6685343.3799999999</v>
      </c>
      <c r="H383" s="5">
        <v>1049020.6129000001</v>
      </c>
      <c r="I383" s="5">
        <v>1862841.5538000001</v>
      </c>
      <c r="J383" s="5">
        <v>72713455.6118</v>
      </c>
      <c r="K383" s="6">
        <f t="shared" si="66"/>
        <v>180583397.71250001</v>
      </c>
      <c r="L383" s="11"/>
      <c r="M383" s="127"/>
      <c r="N383" s="130"/>
      <c r="O383" s="12">
        <v>11</v>
      </c>
      <c r="P383" s="1" t="s">
        <v>76</v>
      </c>
      <c r="Q383" s="5" t="s">
        <v>782</v>
      </c>
      <c r="R383" s="5">
        <v>80466589.647300005</v>
      </c>
      <c r="S383" s="5">
        <f t="shared" si="77"/>
        <v>-6685343.3799999999</v>
      </c>
      <c r="T383" s="5">
        <v>756077.77590000001</v>
      </c>
      <c r="U383" s="5">
        <v>1342636.2471</v>
      </c>
      <c r="V383" s="5">
        <v>46116469.615999997</v>
      </c>
      <c r="W383" s="6">
        <f t="shared" si="67"/>
        <v>121996429.90630001</v>
      </c>
    </row>
    <row r="384" spans="1:23" ht="24.95" customHeight="1" x14ac:dyDescent="0.2">
      <c r="A384" s="132"/>
      <c r="B384" s="130"/>
      <c r="C384" s="1">
        <v>20</v>
      </c>
      <c r="D384" s="1" t="s">
        <v>59</v>
      </c>
      <c r="E384" s="5" t="s">
        <v>432</v>
      </c>
      <c r="F384" s="5">
        <v>93604867.809200004</v>
      </c>
      <c r="G384" s="5">
        <f t="shared" si="75"/>
        <v>-6685343.3799999999</v>
      </c>
      <c r="H384" s="5">
        <v>879527.27430000005</v>
      </c>
      <c r="I384" s="5">
        <v>1561856.7778</v>
      </c>
      <c r="J384" s="5">
        <v>56271513.901900001</v>
      </c>
      <c r="K384" s="6">
        <f t="shared" si="66"/>
        <v>145632422.38319999</v>
      </c>
      <c r="L384" s="11"/>
      <c r="M384" s="127"/>
      <c r="N384" s="130"/>
      <c r="O384" s="12">
        <v>12</v>
      </c>
      <c r="P384" s="1" t="s">
        <v>76</v>
      </c>
      <c r="Q384" s="5" t="s">
        <v>783</v>
      </c>
      <c r="R384" s="5">
        <v>86272489.585800007</v>
      </c>
      <c r="S384" s="5">
        <f t="shared" si="77"/>
        <v>-6685343.3799999999</v>
      </c>
      <c r="T384" s="5">
        <v>810631.00020000001</v>
      </c>
      <c r="U384" s="5">
        <v>1439511.3817</v>
      </c>
      <c r="V384" s="5">
        <v>49250573.542300001</v>
      </c>
      <c r="W384" s="6">
        <f t="shared" si="67"/>
        <v>131087862.13000001</v>
      </c>
    </row>
    <row r="385" spans="1:23" ht="24.95" customHeight="1" x14ac:dyDescent="0.2">
      <c r="A385" s="132"/>
      <c r="B385" s="130"/>
      <c r="C385" s="1">
        <v>21</v>
      </c>
      <c r="D385" s="1" t="s">
        <v>59</v>
      </c>
      <c r="E385" s="5" t="s">
        <v>433</v>
      </c>
      <c r="F385" s="5">
        <v>119312059.6732</v>
      </c>
      <c r="G385" s="5">
        <f t="shared" si="75"/>
        <v>-6685343.3799999999</v>
      </c>
      <c r="H385" s="5">
        <v>1121076.4257</v>
      </c>
      <c r="I385" s="5">
        <v>1990797.6307999999</v>
      </c>
      <c r="J385" s="5">
        <v>73478422.275600001</v>
      </c>
      <c r="K385" s="6">
        <f t="shared" si="66"/>
        <v>189217012.62529999</v>
      </c>
      <c r="L385" s="11"/>
      <c r="M385" s="127"/>
      <c r="N385" s="130"/>
      <c r="O385" s="12">
        <v>13</v>
      </c>
      <c r="P385" s="1" t="s">
        <v>76</v>
      </c>
      <c r="Q385" s="5" t="s">
        <v>784</v>
      </c>
      <c r="R385" s="5">
        <v>93831536.1435</v>
      </c>
      <c r="S385" s="5">
        <f t="shared" si="77"/>
        <v>-6685343.3799999999</v>
      </c>
      <c r="T385" s="5">
        <v>881657.08860000002</v>
      </c>
      <c r="U385" s="5">
        <v>1565638.8831</v>
      </c>
      <c r="V385" s="5">
        <v>56759057.865599997</v>
      </c>
      <c r="W385" s="6">
        <f t="shared" si="67"/>
        <v>146352546.60080001</v>
      </c>
    </row>
    <row r="386" spans="1:23" ht="24.95" customHeight="1" x14ac:dyDescent="0.2">
      <c r="A386" s="132"/>
      <c r="B386" s="130"/>
      <c r="C386" s="1">
        <v>22</v>
      </c>
      <c r="D386" s="1" t="s">
        <v>59</v>
      </c>
      <c r="E386" s="5" t="s">
        <v>434</v>
      </c>
      <c r="F386" s="5">
        <v>133486140.7886</v>
      </c>
      <c r="G386" s="5">
        <f t="shared" si="75"/>
        <v>-6685343.3799999999</v>
      </c>
      <c r="H386" s="5">
        <v>1254258.5049999999</v>
      </c>
      <c r="I386" s="5">
        <v>2227301.1927999998</v>
      </c>
      <c r="J386" s="5">
        <v>76239905.309300005</v>
      </c>
      <c r="K386" s="6">
        <f t="shared" si="66"/>
        <v>206522262.41570002</v>
      </c>
      <c r="L386" s="11"/>
      <c r="M386" s="127"/>
      <c r="N386" s="130"/>
      <c r="O386" s="12">
        <v>14</v>
      </c>
      <c r="P386" s="1" t="s">
        <v>76</v>
      </c>
      <c r="Q386" s="5" t="s">
        <v>785</v>
      </c>
      <c r="R386" s="5">
        <v>103250931.3777</v>
      </c>
      <c r="S386" s="5">
        <f t="shared" si="77"/>
        <v>-6685343.3799999999</v>
      </c>
      <c r="T386" s="5">
        <v>970163.32979999995</v>
      </c>
      <c r="U386" s="5">
        <v>1722807.4859</v>
      </c>
      <c r="V386" s="5">
        <v>63363186.381499998</v>
      </c>
      <c r="W386" s="6">
        <f t="shared" si="67"/>
        <v>162621745.19490001</v>
      </c>
    </row>
    <row r="387" spans="1:23" ht="24.95" customHeight="1" x14ac:dyDescent="0.2">
      <c r="A387" s="132"/>
      <c r="B387" s="131"/>
      <c r="C387" s="1">
        <v>23</v>
      </c>
      <c r="D387" s="1" t="s">
        <v>59</v>
      </c>
      <c r="E387" s="5" t="s">
        <v>435</v>
      </c>
      <c r="F387" s="5">
        <v>136300882.61570001</v>
      </c>
      <c r="G387" s="5">
        <f>-6685343.38</f>
        <v>-6685343.3799999999</v>
      </c>
      <c r="H387" s="5">
        <v>1280706.2985</v>
      </c>
      <c r="I387" s="5">
        <v>2274266.9512</v>
      </c>
      <c r="J387" s="5">
        <v>87217457.864500001</v>
      </c>
      <c r="K387" s="6">
        <f t="shared" si="66"/>
        <v>220387970.34990001</v>
      </c>
      <c r="L387" s="11"/>
      <c r="M387" s="127"/>
      <c r="N387" s="130"/>
      <c r="O387" s="12">
        <v>15</v>
      </c>
      <c r="P387" s="1" t="s">
        <v>76</v>
      </c>
      <c r="Q387" s="5" t="s">
        <v>786</v>
      </c>
      <c r="R387" s="5">
        <v>95764206.178900003</v>
      </c>
      <c r="S387" s="5">
        <f t="shared" si="77"/>
        <v>-6685343.3799999999</v>
      </c>
      <c r="T387" s="5">
        <v>899816.78520000004</v>
      </c>
      <c r="U387" s="5">
        <v>1597886.7124000001</v>
      </c>
      <c r="V387" s="5">
        <v>47981128.1598</v>
      </c>
      <c r="W387" s="6">
        <f t="shared" si="67"/>
        <v>139557694.45630002</v>
      </c>
    </row>
    <row r="388" spans="1:23" ht="24.95" customHeight="1" x14ac:dyDescent="0.2">
      <c r="A388" s="1"/>
      <c r="B388" s="123" t="s">
        <v>846</v>
      </c>
      <c r="C388" s="124"/>
      <c r="D388" s="125"/>
      <c r="E388" s="14"/>
      <c r="F388" s="14">
        <f>SUM(F365:F387)</f>
        <v>2659316253.1606998</v>
      </c>
      <c r="G388" s="14">
        <f t="shared" ref="G388:K388" si="78">SUM(G365:G387)</f>
        <v>-153762897.73999995</v>
      </c>
      <c r="H388" s="14">
        <f t="shared" si="78"/>
        <v>24987388.266800001</v>
      </c>
      <c r="I388" s="14">
        <f t="shared" si="78"/>
        <v>44372383.738100007</v>
      </c>
      <c r="J388" s="14">
        <f t="shared" si="78"/>
        <v>1608874927.1475</v>
      </c>
      <c r="K388" s="14">
        <f t="shared" si="78"/>
        <v>4183788054.5731001</v>
      </c>
      <c r="L388" s="33"/>
      <c r="M388" s="127"/>
      <c r="N388" s="130"/>
      <c r="O388" s="12">
        <v>16</v>
      </c>
      <c r="P388" s="1" t="s">
        <v>76</v>
      </c>
      <c r="Q388" s="5" t="s">
        <v>787</v>
      </c>
      <c r="R388" s="5">
        <v>99802716.170200005</v>
      </c>
      <c r="S388" s="5">
        <f t="shared" si="77"/>
        <v>-6685343.3799999999</v>
      </c>
      <c r="T388" s="5">
        <v>937763.31270000001</v>
      </c>
      <c r="U388" s="5">
        <v>1665271.8211999999</v>
      </c>
      <c r="V388" s="5">
        <v>53793033.815700002</v>
      </c>
      <c r="W388" s="6">
        <f t="shared" si="67"/>
        <v>149513441.73980001</v>
      </c>
    </row>
    <row r="389" spans="1:23" ht="24.95" customHeight="1" x14ac:dyDescent="0.2">
      <c r="A389" s="132">
        <v>19</v>
      </c>
      <c r="B389" s="129">
        <v>19</v>
      </c>
      <c r="C389" s="1">
        <v>1</v>
      </c>
      <c r="D389" s="1" t="s">
        <v>60</v>
      </c>
      <c r="E389" s="5" t="s">
        <v>436</v>
      </c>
      <c r="F389" s="5">
        <v>87467018.834700003</v>
      </c>
      <c r="G389" s="5">
        <f t="shared" ref="G389:G412" si="79">-6685343.38</f>
        <v>-6685343.3799999999</v>
      </c>
      <c r="H389" s="5">
        <v>821855.00040000002</v>
      </c>
      <c r="I389" s="5">
        <v>1459442.8622999999</v>
      </c>
      <c r="J389" s="5">
        <v>63144456.612999998</v>
      </c>
      <c r="K389" s="6">
        <f t="shared" si="66"/>
        <v>146207429.93040001</v>
      </c>
      <c r="L389" s="11"/>
      <c r="M389" s="128"/>
      <c r="N389" s="131"/>
      <c r="O389" s="12">
        <v>17</v>
      </c>
      <c r="P389" s="1" t="s">
        <v>76</v>
      </c>
      <c r="Q389" s="5" t="s">
        <v>788</v>
      </c>
      <c r="R389" s="5">
        <v>99565550.001900002</v>
      </c>
      <c r="S389" s="5">
        <f>-6685343.38</f>
        <v>-6685343.3799999999</v>
      </c>
      <c r="T389" s="5">
        <v>935534.85900000005</v>
      </c>
      <c r="U389" s="5">
        <v>1661314.5527999999</v>
      </c>
      <c r="V389" s="5">
        <v>52031542.365400001</v>
      </c>
      <c r="W389" s="6">
        <f t="shared" si="67"/>
        <v>147508598.39910001</v>
      </c>
    </row>
    <row r="390" spans="1:23" ht="24.95" customHeight="1" x14ac:dyDescent="0.2">
      <c r="A390" s="132"/>
      <c r="B390" s="130"/>
      <c r="C390" s="1">
        <v>2</v>
      </c>
      <c r="D390" s="1" t="s">
        <v>60</v>
      </c>
      <c r="E390" s="5" t="s">
        <v>437</v>
      </c>
      <c r="F390" s="5">
        <v>89589214.046100006</v>
      </c>
      <c r="G390" s="5">
        <f t="shared" si="79"/>
        <v>-6685343.3799999999</v>
      </c>
      <c r="H390" s="5">
        <v>841795.50789999997</v>
      </c>
      <c r="I390" s="5">
        <v>1494853.0397000001</v>
      </c>
      <c r="J390" s="5">
        <v>65059084.849699996</v>
      </c>
      <c r="K390" s="6">
        <f t="shared" si="66"/>
        <v>150299604.0634</v>
      </c>
      <c r="L390" s="11"/>
      <c r="M390" s="18"/>
      <c r="N390" s="123" t="s">
        <v>863</v>
      </c>
      <c r="O390" s="124"/>
      <c r="P390" s="125"/>
      <c r="Q390" s="14"/>
      <c r="R390" s="14">
        <f>SUM(R373:R389)</f>
        <v>1686706509.8233004</v>
      </c>
      <c r="S390" s="14">
        <f t="shared" ref="S390:W390" si="80">SUM(S373:S389)</f>
        <v>-113650837.45999998</v>
      </c>
      <c r="T390" s="14">
        <f t="shared" si="80"/>
        <v>15848581.530400001</v>
      </c>
      <c r="U390" s="14">
        <f t="shared" si="80"/>
        <v>28143771.324299999</v>
      </c>
      <c r="V390" s="14">
        <f t="shared" si="80"/>
        <v>936314505.27399993</v>
      </c>
      <c r="W390" s="14">
        <f t="shared" si="80"/>
        <v>2553362530.4919996</v>
      </c>
    </row>
    <row r="391" spans="1:23" ht="24.95" customHeight="1" x14ac:dyDescent="0.2">
      <c r="A391" s="132"/>
      <c r="B391" s="130"/>
      <c r="C391" s="1">
        <v>3</v>
      </c>
      <c r="D391" s="1" t="s">
        <v>60</v>
      </c>
      <c r="E391" s="5" t="s">
        <v>438</v>
      </c>
      <c r="F391" s="5">
        <v>81687712.745100006</v>
      </c>
      <c r="G391" s="5">
        <f t="shared" si="79"/>
        <v>-6685343.3799999999</v>
      </c>
      <c r="H391" s="5">
        <v>767551.65639999998</v>
      </c>
      <c r="I391" s="5">
        <v>1363011.4628999999</v>
      </c>
      <c r="J391" s="5">
        <v>61794796.723300003</v>
      </c>
      <c r="K391" s="6">
        <f t="shared" si="66"/>
        <v>138927729.20770001</v>
      </c>
      <c r="L391" s="11"/>
      <c r="M391" s="126">
        <v>36</v>
      </c>
      <c r="N391" s="129">
        <v>36</v>
      </c>
      <c r="O391" s="12">
        <v>1</v>
      </c>
      <c r="P391" s="1" t="s">
        <v>77</v>
      </c>
      <c r="Q391" s="5" t="s">
        <v>789</v>
      </c>
      <c r="R391" s="5">
        <v>93718107.280100003</v>
      </c>
      <c r="S391" s="5">
        <f t="shared" ref="S391:S403" si="81">-6685343.38</f>
        <v>-6685343.3799999999</v>
      </c>
      <c r="T391" s="5">
        <v>880591.2916</v>
      </c>
      <c r="U391" s="5">
        <v>1563746.2504</v>
      </c>
      <c r="V391" s="5">
        <v>54087648.0211</v>
      </c>
      <c r="W391" s="6">
        <f t="shared" si="67"/>
        <v>143564749.46320003</v>
      </c>
    </row>
    <row r="392" spans="1:23" ht="24.95" customHeight="1" x14ac:dyDescent="0.2">
      <c r="A392" s="132"/>
      <c r="B392" s="130"/>
      <c r="C392" s="1">
        <v>4</v>
      </c>
      <c r="D392" s="1" t="s">
        <v>60</v>
      </c>
      <c r="E392" s="5" t="s">
        <v>439</v>
      </c>
      <c r="F392" s="5">
        <v>88619875.062900007</v>
      </c>
      <c r="G392" s="5">
        <f t="shared" si="79"/>
        <v>-6685343.3799999999</v>
      </c>
      <c r="H392" s="5">
        <v>832687.43370000005</v>
      </c>
      <c r="I392" s="5">
        <v>1478679.0020000001</v>
      </c>
      <c r="J392" s="5">
        <v>64904393.981899999</v>
      </c>
      <c r="K392" s="6">
        <f t="shared" si="66"/>
        <v>149150292.10050002</v>
      </c>
      <c r="L392" s="11"/>
      <c r="M392" s="127"/>
      <c r="N392" s="130"/>
      <c r="O392" s="12">
        <v>2</v>
      </c>
      <c r="P392" s="1" t="s">
        <v>77</v>
      </c>
      <c r="Q392" s="5" t="s">
        <v>790</v>
      </c>
      <c r="R392" s="5">
        <v>90742551.145899996</v>
      </c>
      <c r="S392" s="5">
        <f t="shared" si="81"/>
        <v>-6685343.3799999999</v>
      </c>
      <c r="T392" s="5">
        <v>852632.45959999994</v>
      </c>
      <c r="U392" s="5">
        <v>1514097.203</v>
      </c>
      <c r="V392" s="5">
        <v>59422331.154600002</v>
      </c>
      <c r="W392" s="6">
        <f t="shared" si="67"/>
        <v>145846268.58309999</v>
      </c>
    </row>
    <row r="393" spans="1:23" ht="24.95" customHeight="1" x14ac:dyDescent="0.2">
      <c r="A393" s="132"/>
      <c r="B393" s="130"/>
      <c r="C393" s="1">
        <v>5</v>
      </c>
      <c r="D393" s="1" t="s">
        <v>60</v>
      </c>
      <c r="E393" s="5" t="s">
        <v>440</v>
      </c>
      <c r="F393" s="5">
        <v>107410205.8672</v>
      </c>
      <c r="G393" s="5">
        <f t="shared" si="79"/>
        <v>-6685343.3799999999</v>
      </c>
      <c r="H393" s="5">
        <v>1009244.5811</v>
      </c>
      <c r="I393" s="5">
        <v>1792207.6272</v>
      </c>
      <c r="J393" s="5">
        <v>75453020.081499994</v>
      </c>
      <c r="K393" s="6">
        <f t="shared" ref="K393:K413" si="82">F393+G393+H393+I393+J393</f>
        <v>178979334.77700001</v>
      </c>
      <c r="L393" s="11"/>
      <c r="M393" s="127"/>
      <c r="N393" s="130"/>
      <c r="O393" s="12">
        <v>3</v>
      </c>
      <c r="P393" s="1" t="s">
        <v>77</v>
      </c>
      <c r="Q393" s="5" t="s">
        <v>791</v>
      </c>
      <c r="R393" s="5">
        <v>107091073.7492</v>
      </c>
      <c r="S393" s="5">
        <f t="shared" si="81"/>
        <v>-6685343.3799999999</v>
      </c>
      <c r="T393" s="5">
        <v>1006245.9613</v>
      </c>
      <c r="U393" s="5">
        <v>1786882.7047999999</v>
      </c>
      <c r="V393" s="5">
        <v>62378432.992600001</v>
      </c>
      <c r="W393" s="6">
        <f t="shared" ref="W393:W411" si="83">R393+S393+T393+U393+V393</f>
        <v>165577292.02790001</v>
      </c>
    </row>
    <row r="394" spans="1:23" ht="24.95" customHeight="1" x14ac:dyDescent="0.2">
      <c r="A394" s="132"/>
      <c r="B394" s="130"/>
      <c r="C394" s="1">
        <v>6</v>
      </c>
      <c r="D394" s="1" t="s">
        <v>60</v>
      </c>
      <c r="E394" s="5" t="s">
        <v>441</v>
      </c>
      <c r="F394" s="5">
        <v>85574239.385199994</v>
      </c>
      <c r="G394" s="5">
        <f t="shared" si="79"/>
        <v>-6685343.3799999999</v>
      </c>
      <c r="H394" s="5">
        <v>804070.12239999999</v>
      </c>
      <c r="I394" s="5">
        <v>1427860.6328</v>
      </c>
      <c r="J394" s="5">
        <v>62756414.4516</v>
      </c>
      <c r="K394" s="6">
        <f t="shared" si="82"/>
        <v>143877241.21200001</v>
      </c>
      <c r="L394" s="11"/>
      <c r="M394" s="127"/>
      <c r="N394" s="130"/>
      <c r="O394" s="12">
        <v>4</v>
      </c>
      <c r="P394" s="1" t="s">
        <v>77</v>
      </c>
      <c r="Q394" s="5" t="s">
        <v>792</v>
      </c>
      <c r="R394" s="5">
        <v>118197303.20630001</v>
      </c>
      <c r="S394" s="5">
        <f t="shared" si="81"/>
        <v>-6685343.3799999999</v>
      </c>
      <c r="T394" s="5">
        <v>1110601.9842000001</v>
      </c>
      <c r="U394" s="5">
        <v>1972197.2098999999</v>
      </c>
      <c r="V394" s="5">
        <v>67911440.816599995</v>
      </c>
      <c r="W394" s="6">
        <f t="shared" si="83"/>
        <v>182506199.83700001</v>
      </c>
    </row>
    <row r="395" spans="1:23" ht="24.95" customHeight="1" x14ac:dyDescent="0.2">
      <c r="A395" s="132"/>
      <c r="B395" s="130"/>
      <c r="C395" s="1">
        <v>7</v>
      </c>
      <c r="D395" s="1" t="s">
        <v>60</v>
      </c>
      <c r="E395" s="5" t="s">
        <v>442</v>
      </c>
      <c r="F395" s="5">
        <v>138126130.23539999</v>
      </c>
      <c r="G395" s="5">
        <f t="shared" si="79"/>
        <v>-6685343.3799999999</v>
      </c>
      <c r="H395" s="5">
        <v>1297856.6359000001</v>
      </c>
      <c r="I395" s="5">
        <v>2304722.3690999998</v>
      </c>
      <c r="J395" s="5">
        <v>92389876.932500005</v>
      </c>
      <c r="K395" s="6">
        <f t="shared" si="82"/>
        <v>227433242.7929</v>
      </c>
      <c r="L395" s="11"/>
      <c r="M395" s="127"/>
      <c r="N395" s="130"/>
      <c r="O395" s="12">
        <v>5</v>
      </c>
      <c r="P395" s="1" t="s">
        <v>77</v>
      </c>
      <c r="Q395" s="5" t="s">
        <v>793</v>
      </c>
      <c r="R395" s="5">
        <v>102878155.94949999</v>
      </c>
      <c r="S395" s="5">
        <f t="shared" si="81"/>
        <v>-6685343.3799999999</v>
      </c>
      <c r="T395" s="5">
        <v>966660.66839999997</v>
      </c>
      <c r="U395" s="5">
        <v>1716587.4907</v>
      </c>
      <c r="V395" s="5">
        <v>61530382.748400003</v>
      </c>
      <c r="W395" s="6">
        <f t="shared" si="83"/>
        <v>160406443.477</v>
      </c>
    </row>
    <row r="396" spans="1:23" ht="24.95" customHeight="1" x14ac:dyDescent="0.2">
      <c r="A396" s="132"/>
      <c r="B396" s="130"/>
      <c r="C396" s="1">
        <v>8</v>
      </c>
      <c r="D396" s="1" t="s">
        <v>60</v>
      </c>
      <c r="E396" s="5" t="s">
        <v>443</v>
      </c>
      <c r="F396" s="5">
        <v>94107513.079799995</v>
      </c>
      <c r="G396" s="5">
        <f t="shared" si="79"/>
        <v>-6685343.3799999999</v>
      </c>
      <c r="H396" s="5">
        <v>884250.21479999996</v>
      </c>
      <c r="I396" s="5">
        <v>1570243.7339000001</v>
      </c>
      <c r="J396" s="5">
        <v>67188774.037900001</v>
      </c>
      <c r="K396" s="6">
        <f t="shared" si="82"/>
        <v>157065437.6864</v>
      </c>
      <c r="L396" s="11"/>
      <c r="M396" s="127"/>
      <c r="N396" s="130"/>
      <c r="O396" s="12">
        <v>6</v>
      </c>
      <c r="P396" s="1" t="s">
        <v>77</v>
      </c>
      <c r="Q396" s="5" t="s">
        <v>794</v>
      </c>
      <c r="R396" s="5">
        <v>142852247.0925</v>
      </c>
      <c r="S396" s="5">
        <f t="shared" si="81"/>
        <v>-6685343.3799999999</v>
      </c>
      <c r="T396" s="5">
        <v>1342264.0345000001</v>
      </c>
      <c r="U396" s="5">
        <v>2383580.6359000001</v>
      </c>
      <c r="V396" s="5">
        <v>82883819.282600001</v>
      </c>
      <c r="W396" s="6">
        <f t="shared" si="83"/>
        <v>222776567.66549999</v>
      </c>
    </row>
    <row r="397" spans="1:23" ht="24.95" customHeight="1" x14ac:dyDescent="0.2">
      <c r="A397" s="132"/>
      <c r="B397" s="130"/>
      <c r="C397" s="1">
        <v>9</v>
      </c>
      <c r="D397" s="1" t="s">
        <v>60</v>
      </c>
      <c r="E397" s="5" t="s">
        <v>444</v>
      </c>
      <c r="F397" s="5">
        <v>101161923.56380001</v>
      </c>
      <c r="G397" s="5">
        <f t="shared" si="79"/>
        <v>-6685343.3799999999</v>
      </c>
      <c r="H397" s="5">
        <v>950534.6568</v>
      </c>
      <c r="I397" s="5">
        <v>1687951.0614</v>
      </c>
      <c r="J397" s="5">
        <v>69271362.606299996</v>
      </c>
      <c r="K397" s="6">
        <f t="shared" si="82"/>
        <v>166386428.50830001</v>
      </c>
      <c r="L397" s="11"/>
      <c r="M397" s="127"/>
      <c r="N397" s="130"/>
      <c r="O397" s="12">
        <v>7</v>
      </c>
      <c r="P397" s="1" t="s">
        <v>77</v>
      </c>
      <c r="Q397" s="5" t="s">
        <v>795</v>
      </c>
      <c r="R397" s="5">
        <v>108490084.1463</v>
      </c>
      <c r="S397" s="5">
        <f t="shared" si="81"/>
        <v>-6685343.3799999999</v>
      </c>
      <c r="T397" s="5">
        <v>1019391.3012</v>
      </c>
      <c r="U397" s="5">
        <v>1810226.0833999999</v>
      </c>
      <c r="V397" s="5">
        <v>70714764.502399996</v>
      </c>
      <c r="W397" s="6">
        <f t="shared" si="83"/>
        <v>175349122.65329999</v>
      </c>
    </row>
    <row r="398" spans="1:23" ht="24.95" customHeight="1" x14ac:dyDescent="0.2">
      <c r="A398" s="132"/>
      <c r="B398" s="130"/>
      <c r="C398" s="1">
        <v>10</v>
      </c>
      <c r="D398" s="1" t="s">
        <v>60</v>
      </c>
      <c r="E398" s="5" t="s">
        <v>445</v>
      </c>
      <c r="F398" s="5">
        <v>101870433.0156</v>
      </c>
      <c r="G398" s="5">
        <f t="shared" si="79"/>
        <v>-6685343.3799999999</v>
      </c>
      <c r="H398" s="5">
        <v>957191.93220000004</v>
      </c>
      <c r="I398" s="5">
        <v>1699772.9924000001</v>
      </c>
      <c r="J398" s="5">
        <v>71959445.181999996</v>
      </c>
      <c r="K398" s="6">
        <f t="shared" si="82"/>
        <v>169801499.74220002</v>
      </c>
      <c r="L398" s="11"/>
      <c r="M398" s="127"/>
      <c r="N398" s="130"/>
      <c r="O398" s="12">
        <v>8</v>
      </c>
      <c r="P398" s="1" t="s">
        <v>77</v>
      </c>
      <c r="Q398" s="5" t="s">
        <v>405</v>
      </c>
      <c r="R398" s="5">
        <v>98430046.014799997</v>
      </c>
      <c r="S398" s="5">
        <f t="shared" si="81"/>
        <v>-6685343.3799999999</v>
      </c>
      <c r="T398" s="5">
        <v>924865.47019999998</v>
      </c>
      <c r="U398" s="5">
        <v>1642367.9463</v>
      </c>
      <c r="V398" s="5">
        <v>58431783.604000002</v>
      </c>
      <c r="W398" s="6">
        <f t="shared" si="83"/>
        <v>152743719.65530002</v>
      </c>
    </row>
    <row r="399" spans="1:23" ht="24.95" customHeight="1" x14ac:dyDescent="0.2">
      <c r="A399" s="132"/>
      <c r="B399" s="130"/>
      <c r="C399" s="1">
        <v>11</v>
      </c>
      <c r="D399" s="1" t="s">
        <v>60</v>
      </c>
      <c r="E399" s="5" t="s">
        <v>446</v>
      </c>
      <c r="F399" s="5">
        <v>94419812.337500006</v>
      </c>
      <c r="G399" s="5">
        <f t="shared" si="79"/>
        <v>-6685343.3799999999</v>
      </c>
      <c r="H399" s="5">
        <v>887184.63179999997</v>
      </c>
      <c r="I399" s="5">
        <v>1575454.6457</v>
      </c>
      <c r="J399" s="5">
        <v>60400188.0189</v>
      </c>
      <c r="K399" s="6">
        <f t="shared" si="82"/>
        <v>150597296.25389999</v>
      </c>
      <c r="L399" s="11"/>
      <c r="M399" s="127"/>
      <c r="N399" s="130"/>
      <c r="O399" s="12">
        <v>9</v>
      </c>
      <c r="P399" s="1" t="s">
        <v>77</v>
      </c>
      <c r="Q399" s="5" t="s">
        <v>796</v>
      </c>
      <c r="R399" s="5">
        <v>106405663.24439999</v>
      </c>
      <c r="S399" s="5">
        <f t="shared" si="81"/>
        <v>-6685343.3799999999</v>
      </c>
      <c r="T399" s="5">
        <v>999805.72759999998</v>
      </c>
      <c r="U399" s="5">
        <v>1775446.1943999999</v>
      </c>
      <c r="V399" s="5">
        <v>62285068.566200003</v>
      </c>
      <c r="W399" s="6">
        <f t="shared" si="83"/>
        <v>164780640.35259998</v>
      </c>
    </row>
    <row r="400" spans="1:23" ht="24.95" customHeight="1" x14ac:dyDescent="0.2">
      <c r="A400" s="132"/>
      <c r="B400" s="130"/>
      <c r="C400" s="1">
        <v>12</v>
      </c>
      <c r="D400" s="1" t="s">
        <v>60</v>
      </c>
      <c r="E400" s="5" t="s">
        <v>447</v>
      </c>
      <c r="F400" s="5">
        <v>92501571.0141</v>
      </c>
      <c r="G400" s="5">
        <f t="shared" si="79"/>
        <v>-6685343.3799999999</v>
      </c>
      <c r="H400" s="5">
        <v>869160.5098</v>
      </c>
      <c r="I400" s="5">
        <v>1543447.5686999999</v>
      </c>
      <c r="J400" s="5">
        <v>66096135.296400003</v>
      </c>
      <c r="K400" s="6">
        <f t="shared" si="82"/>
        <v>154324971.009</v>
      </c>
      <c r="L400" s="11"/>
      <c r="M400" s="127"/>
      <c r="N400" s="130"/>
      <c r="O400" s="12">
        <v>10</v>
      </c>
      <c r="P400" s="1" t="s">
        <v>77</v>
      </c>
      <c r="Q400" s="5" t="s">
        <v>797</v>
      </c>
      <c r="R400" s="5">
        <v>140446797.7572</v>
      </c>
      <c r="S400" s="5">
        <f t="shared" si="81"/>
        <v>-6685343.3799999999</v>
      </c>
      <c r="T400" s="5">
        <v>1319662.023</v>
      </c>
      <c r="U400" s="5">
        <v>2343444.1831999999</v>
      </c>
      <c r="V400" s="5">
        <v>71973929.039000005</v>
      </c>
      <c r="W400" s="6">
        <f t="shared" si="83"/>
        <v>209398489.62240002</v>
      </c>
    </row>
    <row r="401" spans="1:23" ht="24.95" customHeight="1" x14ac:dyDescent="0.2">
      <c r="A401" s="132"/>
      <c r="B401" s="130"/>
      <c r="C401" s="1">
        <v>13</v>
      </c>
      <c r="D401" s="1" t="s">
        <v>60</v>
      </c>
      <c r="E401" s="5" t="s">
        <v>448</v>
      </c>
      <c r="F401" s="5">
        <v>96651063.531299993</v>
      </c>
      <c r="G401" s="5">
        <f t="shared" si="79"/>
        <v>-6685343.3799999999</v>
      </c>
      <c r="H401" s="5">
        <v>908149.84790000005</v>
      </c>
      <c r="I401" s="5">
        <v>1612684.4916000001</v>
      </c>
      <c r="J401" s="5">
        <v>67557808.588799998</v>
      </c>
      <c r="K401" s="6">
        <f t="shared" si="82"/>
        <v>160044363.07960001</v>
      </c>
      <c r="L401" s="11"/>
      <c r="M401" s="127"/>
      <c r="N401" s="130"/>
      <c r="O401" s="12">
        <v>11</v>
      </c>
      <c r="P401" s="1" t="s">
        <v>77</v>
      </c>
      <c r="Q401" s="5" t="s">
        <v>798</v>
      </c>
      <c r="R401" s="5">
        <v>87692166.975799993</v>
      </c>
      <c r="S401" s="5">
        <f t="shared" si="81"/>
        <v>-6685343.3799999999</v>
      </c>
      <c r="T401" s="5">
        <v>823970.53060000006</v>
      </c>
      <c r="U401" s="5">
        <v>1463199.6022999999</v>
      </c>
      <c r="V401" s="5">
        <v>53294946.982299998</v>
      </c>
      <c r="W401" s="6">
        <f t="shared" si="83"/>
        <v>136588940.711</v>
      </c>
    </row>
    <row r="402" spans="1:23" ht="24.95" customHeight="1" x14ac:dyDescent="0.2">
      <c r="A402" s="132"/>
      <c r="B402" s="130"/>
      <c r="C402" s="1">
        <v>14</v>
      </c>
      <c r="D402" s="1" t="s">
        <v>60</v>
      </c>
      <c r="E402" s="5" t="s">
        <v>449</v>
      </c>
      <c r="F402" s="5">
        <v>86213182.378900006</v>
      </c>
      <c r="G402" s="5">
        <f t="shared" si="79"/>
        <v>-6685343.3799999999</v>
      </c>
      <c r="H402" s="5">
        <v>810073.73950000003</v>
      </c>
      <c r="I402" s="5">
        <v>1438521.8032</v>
      </c>
      <c r="J402" s="5">
        <v>61753314.705499999</v>
      </c>
      <c r="K402" s="6">
        <f t="shared" si="82"/>
        <v>143529749.24710003</v>
      </c>
      <c r="L402" s="11"/>
      <c r="M402" s="127"/>
      <c r="N402" s="130"/>
      <c r="O402" s="12">
        <v>12</v>
      </c>
      <c r="P402" s="1" t="s">
        <v>77</v>
      </c>
      <c r="Q402" s="5" t="s">
        <v>799</v>
      </c>
      <c r="R402" s="5">
        <v>101285902.287</v>
      </c>
      <c r="S402" s="5">
        <f t="shared" si="81"/>
        <v>-6685343.3799999999</v>
      </c>
      <c r="T402" s="5">
        <v>951699.58200000005</v>
      </c>
      <c r="U402" s="5">
        <v>1690019.7253</v>
      </c>
      <c r="V402" s="5">
        <v>62802219.025300004</v>
      </c>
      <c r="W402" s="6">
        <f t="shared" si="83"/>
        <v>160044497.2396</v>
      </c>
    </row>
    <row r="403" spans="1:23" ht="24.95" customHeight="1" x14ac:dyDescent="0.2">
      <c r="A403" s="132"/>
      <c r="B403" s="130"/>
      <c r="C403" s="1">
        <v>15</v>
      </c>
      <c r="D403" s="1" t="s">
        <v>60</v>
      </c>
      <c r="E403" s="5" t="s">
        <v>450</v>
      </c>
      <c r="F403" s="5">
        <v>85763301.139699996</v>
      </c>
      <c r="G403" s="5">
        <f t="shared" si="79"/>
        <v>-6685343.3799999999</v>
      </c>
      <c r="H403" s="5">
        <v>805846.57880000002</v>
      </c>
      <c r="I403" s="5">
        <v>1431015.2485</v>
      </c>
      <c r="J403" s="5">
        <v>56253540.313600004</v>
      </c>
      <c r="K403" s="6">
        <f t="shared" si="82"/>
        <v>137568359.90060002</v>
      </c>
      <c r="L403" s="11"/>
      <c r="M403" s="127"/>
      <c r="N403" s="130"/>
      <c r="O403" s="12">
        <v>13</v>
      </c>
      <c r="P403" s="1" t="s">
        <v>77</v>
      </c>
      <c r="Q403" s="5" t="s">
        <v>800</v>
      </c>
      <c r="R403" s="5">
        <v>107309083.7932</v>
      </c>
      <c r="S403" s="5">
        <f t="shared" si="81"/>
        <v>-6685343.3799999999</v>
      </c>
      <c r="T403" s="5">
        <v>1008294.4208</v>
      </c>
      <c r="U403" s="5">
        <v>1790520.3411000001</v>
      </c>
      <c r="V403" s="5">
        <v>68878677.146799996</v>
      </c>
      <c r="W403" s="6">
        <f t="shared" si="83"/>
        <v>172301232.32190001</v>
      </c>
    </row>
    <row r="404" spans="1:23" ht="24.95" customHeight="1" x14ac:dyDescent="0.2">
      <c r="A404" s="132"/>
      <c r="B404" s="130"/>
      <c r="C404" s="1">
        <v>16</v>
      </c>
      <c r="D404" s="1" t="s">
        <v>60</v>
      </c>
      <c r="E404" s="5" t="s">
        <v>451</v>
      </c>
      <c r="F404" s="5">
        <v>92690477.048999995</v>
      </c>
      <c r="G404" s="5">
        <f t="shared" si="79"/>
        <v>-6685343.3799999999</v>
      </c>
      <c r="H404" s="5">
        <v>870935.50300000003</v>
      </c>
      <c r="I404" s="5">
        <v>1546599.5861</v>
      </c>
      <c r="J404" s="5">
        <v>66357699.1439</v>
      </c>
      <c r="K404" s="6">
        <f t="shared" si="82"/>
        <v>154780367.90200001</v>
      </c>
      <c r="L404" s="11"/>
      <c r="M404" s="128"/>
      <c r="N404" s="131"/>
      <c r="O404" s="12">
        <v>14</v>
      </c>
      <c r="P404" s="1" t="s">
        <v>77</v>
      </c>
      <c r="Q404" s="5" t="s">
        <v>801</v>
      </c>
      <c r="R404" s="5">
        <v>118512902.1706</v>
      </c>
      <c r="S404" s="5">
        <f>-6685343.38</f>
        <v>-6685343.3799999999</v>
      </c>
      <c r="T404" s="5">
        <v>1113567.4058000001</v>
      </c>
      <c r="U404" s="5">
        <v>1977463.1794</v>
      </c>
      <c r="V404" s="5">
        <v>72205487.161799997</v>
      </c>
      <c r="W404" s="6">
        <f t="shared" si="83"/>
        <v>187124076.53759998</v>
      </c>
    </row>
    <row r="405" spans="1:23" ht="24.95" customHeight="1" x14ac:dyDescent="0.2">
      <c r="A405" s="132"/>
      <c r="B405" s="130"/>
      <c r="C405" s="1">
        <v>17</v>
      </c>
      <c r="D405" s="1" t="s">
        <v>60</v>
      </c>
      <c r="E405" s="5" t="s">
        <v>452</v>
      </c>
      <c r="F405" s="5">
        <v>105846099.2545</v>
      </c>
      <c r="G405" s="5">
        <f t="shared" si="79"/>
        <v>-6685343.3799999999</v>
      </c>
      <c r="H405" s="5">
        <v>994547.96900000004</v>
      </c>
      <c r="I405" s="5">
        <v>1766109.5131999999</v>
      </c>
      <c r="J405" s="5">
        <v>76047157.340299994</v>
      </c>
      <c r="K405" s="6">
        <f t="shared" si="82"/>
        <v>177968570.697</v>
      </c>
      <c r="L405" s="11"/>
      <c r="M405" s="18"/>
      <c r="N405" s="123" t="s">
        <v>864</v>
      </c>
      <c r="O405" s="124"/>
      <c r="P405" s="125"/>
      <c r="Q405" s="14"/>
      <c r="R405" s="14">
        <f>SUM(R391:R404)</f>
        <v>1524052084.8127997</v>
      </c>
      <c r="S405" s="14">
        <f t="shared" ref="S405:W405" si="84">SUM(S391:S404)</f>
        <v>-93594807.319999993</v>
      </c>
      <c r="T405" s="14">
        <f t="shared" si="84"/>
        <v>14320252.860800002</v>
      </c>
      <c r="U405" s="14">
        <f t="shared" si="84"/>
        <v>25429778.750099998</v>
      </c>
      <c r="V405" s="14">
        <f t="shared" si="84"/>
        <v>908800931.0437001</v>
      </c>
      <c r="W405" s="14">
        <f t="shared" si="84"/>
        <v>2379008240.1473999</v>
      </c>
    </row>
    <row r="406" spans="1:23" ht="24.95" customHeight="1" x14ac:dyDescent="0.2">
      <c r="A406" s="132"/>
      <c r="B406" s="130"/>
      <c r="C406" s="1">
        <v>18</v>
      </c>
      <c r="D406" s="1" t="s">
        <v>60</v>
      </c>
      <c r="E406" s="5" t="s">
        <v>453</v>
      </c>
      <c r="F406" s="5">
        <v>127255766.5642</v>
      </c>
      <c r="G406" s="5">
        <f t="shared" si="79"/>
        <v>-6685343.3799999999</v>
      </c>
      <c r="H406" s="5">
        <v>1195716.8481000001</v>
      </c>
      <c r="I406" s="5">
        <v>2123343.4347000001</v>
      </c>
      <c r="J406" s="5">
        <v>85609539.499200001</v>
      </c>
      <c r="K406" s="6">
        <f t="shared" si="82"/>
        <v>209499022.96619999</v>
      </c>
      <c r="L406" s="11"/>
      <c r="M406" s="126">
        <v>37</v>
      </c>
      <c r="N406" s="129">
        <v>37</v>
      </c>
      <c r="O406" s="12">
        <v>1</v>
      </c>
      <c r="P406" s="1" t="s">
        <v>78</v>
      </c>
      <c r="Q406" s="5" t="s">
        <v>802</v>
      </c>
      <c r="R406" s="5">
        <v>78286158.064099997</v>
      </c>
      <c r="S406" s="5">
        <f t="shared" ref="S406:S410" si="85">-6685343.38</f>
        <v>-6685343.3799999999</v>
      </c>
      <c r="T406" s="5">
        <v>735590.06949999998</v>
      </c>
      <c r="U406" s="5">
        <v>1306254.3588</v>
      </c>
      <c r="V406" s="5">
        <v>478238117.89459997</v>
      </c>
      <c r="W406" s="6">
        <f t="shared" si="83"/>
        <v>551880777.00699997</v>
      </c>
    </row>
    <row r="407" spans="1:23" ht="24.95" customHeight="1" x14ac:dyDescent="0.2">
      <c r="A407" s="132"/>
      <c r="B407" s="130"/>
      <c r="C407" s="1">
        <v>19</v>
      </c>
      <c r="D407" s="1" t="s">
        <v>60</v>
      </c>
      <c r="E407" s="5" t="s">
        <v>454</v>
      </c>
      <c r="F407" s="5">
        <v>87491483.120399997</v>
      </c>
      <c r="G407" s="5">
        <f t="shared" si="79"/>
        <v>-6685343.3799999999</v>
      </c>
      <c r="H407" s="5">
        <v>822084.87089999998</v>
      </c>
      <c r="I407" s="5">
        <v>1459851.0644</v>
      </c>
      <c r="J407" s="5">
        <v>64321972.105700001</v>
      </c>
      <c r="K407" s="6">
        <f t="shared" si="82"/>
        <v>147410047.78140002</v>
      </c>
      <c r="L407" s="11"/>
      <c r="M407" s="127"/>
      <c r="N407" s="130"/>
      <c r="O407" s="12">
        <v>2</v>
      </c>
      <c r="P407" s="1" t="s">
        <v>78</v>
      </c>
      <c r="Q407" s="5" t="s">
        <v>803</v>
      </c>
      <c r="R407" s="5">
        <v>199846031.8592</v>
      </c>
      <c r="S407" s="5">
        <f t="shared" si="85"/>
        <v>-6685343.3799999999</v>
      </c>
      <c r="T407" s="5">
        <v>1877787.3393999999</v>
      </c>
      <c r="U407" s="5">
        <v>3334558.1984000001</v>
      </c>
      <c r="V407" s="5">
        <v>564325020.35020006</v>
      </c>
      <c r="W407" s="6">
        <f t="shared" si="83"/>
        <v>762698054.36720002</v>
      </c>
    </row>
    <row r="408" spans="1:23" ht="24.95" customHeight="1" x14ac:dyDescent="0.2">
      <c r="A408" s="132"/>
      <c r="B408" s="130"/>
      <c r="C408" s="1">
        <v>20</v>
      </c>
      <c r="D408" s="1" t="s">
        <v>60</v>
      </c>
      <c r="E408" s="5" t="s">
        <v>455</v>
      </c>
      <c r="F408" s="5">
        <v>84303871.063600004</v>
      </c>
      <c r="G408" s="5">
        <f t="shared" si="79"/>
        <v>-6685343.3799999999</v>
      </c>
      <c r="H408" s="5">
        <v>792133.52540000004</v>
      </c>
      <c r="I408" s="5">
        <v>1406663.7291000001</v>
      </c>
      <c r="J408" s="5">
        <v>60716622.892899998</v>
      </c>
      <c r="K408" s="6">
        <f t="shared" si="82"/>
        <v>140533947.831</v>
      </c>
      <c r="L408" s="11"/>
      <c r="M408" s="127"/>
      <c r="N408" s="130"/>
      <c r="O408" s="12">
        <v>3</v>
      </c>
      <c r="P408" s="1" t="s">
        <v>78</v>
      </c>
      <c r="Q408" s="5" t="s">
        <v>804</v>
      </c>
      <c r="R408" s="5">
        <v>112567804.6636</v>
      </c>
      <c r="S408" s="5">
        <f t="shared" si="85"/>
        <v>-6685343.3799999999</v>
      </c>
      <c r="T408" s="5">
        <v>1057706.2574</v>
      </c>
      <c r="U408" s="5">
        <v>1878265.4447999999</v>
      </c>
      <c r="V408" s="5">
        <v>498413919.39139998</v>
      </c>
      <c r="W408" s="6">
        <f t="shared" si="83"/>
        <v>607232352.37720001</v>
      </c>
    </row>
    <row r="409" spans="1:23" ht="24.95" customHeight="1" x14ac:dyDescent="0.2">
      <c r="A409" s="132"/>
      <c r="B409" s="130"/>
      <c r="C409" s="1">
        <v>21</v>
      </c>
      <c r="D409" s="1" t="s">
        <v>60</v>
      </c>
      <c r="E409" s="5" t="s">
        <v>456</v>
      </c>
      <c r="F409" s="5">
        <v>122831611.24519999</v>
      </c>
      <c r="G409" s="5">
        <f t="shared" si="79"/>
        <v>-6685343.3799999999</v>
      </c>
      <c r="H409" s="5">
        <v>1154146.7315</v>
      </c>
      <c r="I409" s="5">
        <v>2049523.5882000001</v>
      </c>
      <c r="J409" s="5">
        <v>86023881.498999998</v>
      </c>
      <c r="K409" s="6">
        <f t="shared" si="82"/>
        <v>205373819.6839</v>
      </c>
      <c r="L409" s="11"/>
      <c r="M409" s="127"/>
      <c r="N409" s="130"/>
      <c r="O409" s="12">
        <v>4</v>
      </c>
      <c r="P409" s="1" t="s">
        <v>78</v>
      </c>
      <c r="Q409" s="5" t="s">
        <v>805</v>
      </c>
      <c r="R409" s="5">
        <v>96472100.973399997</v>
      </c>
      <c r="S409" s="5">
        <f t="shared" si="85"/>
        <v>-6685343.3799999999</v>
      </c>
      <c r="T409" s="5">
        <v>906468.28529999999</v>
      </c>
      <c r="U409" s="5">
        <v>1609698.3873999999</v>
      </c>
      <c r="V409" s="5">
        <v>490112016.76090002</v>
      </c>
      <c r="W409" s="6">
        <f t="shared" si="83"/>
        <v>582414941.02700007</v>
      </c>
    </row>
    <row r="410" spans="1:23" ht="24.95" customHeight="1" x14ac:dyDescent="0.2">
      <c r="A410" s="132"/>
      <c r="B410" s="130"/>
      <c r="C410" s="1">
        <v>22</v>
      </c>
      <c r="D410" s="1" t="s">
        <v>60</v>
      </c>
      <c r="E410" s="5" t="s">
        <v>457</v>
      </c>
      <c r="F410" s="5">
        <v>81749209.5414</v>
      </c>
      <c r="G410" s="5">
        <f t="shared" si="79"/>
        <v>-6685343.3799999999</v>
      </c>
      <c r="H410" s="5">
        <v>768129.49080000003</v>
      </c>
      <c r="I410" s="5">
        <v>1364037.5760999999</v>
      </c>
      <c r="J410" s="5">
        <v>59231757.924900003</v>
      </c>
      <c r="K410" s="6">
        <f t="shared" si="82"/>
        <v>136427791.1532</v>
      </c>
      <c r="L410" s="11"/>
      <c r="M410" s="127"/>
      <c r="N410" s="130"/>
      <c r="O410" s="12">
        <v>5</v>
      </c>
      <c r="P410" s="1" t="s">
        <v>78</v>
      </c>
      <c r="Q410" s="5" t="s">
        <v>806</v>
      </c>
      <c r="R410" s="5">
        <v>91664899.800400004</v>
      </c>
      <c r="S410" s="5">
        <f t="shared" si="85"/>
        <v>-6685343.3799999999</v>
      </c>
      <c r="T410" s="5">
        <v>861299.00459999999</v>
      </c>
      <c r="U410" s="5">
        <v>1529487.1772</v>
      </c>
      <c r="V410" s="5">
        <v>482891157.03420001</v>
      </c>
      <c r="W410" s="6">
        <f t="shared" si="83"/>
        <v>570261499.63639998</v>
      </c>
    </row>
    <row r="411" spans="1:23" ht="24.95" customHeight="1" x14ac:dyDescent="0.2">
      <c r="A411" s="132"/>
      <c r="B411" s="130"/>
      <c r="C411" s="1">
        <v>23</v>
      </c>
      <c r="D411" s="1" t="s">
        <v>60</v>
      </c>
      <c r="E411" s="5" t="s">
        <v>458</v>
      </c>
      <c r="F411" s="5">
        <v>82501698.462400004</v>
      </c>
      <c r="G411" s="5">
        <f t="shared" si="79"/>
        <v>-6685343.3799999999</v>
      </c>
      <c r="H411" s="5">
        <v>775200.0048</v>
      </c>
      <c r="I411" s="5">
        <v>1376593.3325</v>
      </c>
      <c r="J411" s="5">
        <v>58673364.5374</v>
      </c>
      <c r="K411" s="6">
        <f t="shared" si="82"/>
        <v>136641512.9571</v>
      </c>
      <c r="L411" s="11"/>
      <c r="M411" s="128"/>
      <c r="N411" s="131"/>
      <c r="O411" s="12">
        <v>6</v>
      </c>
      <c r="P411" s="1" t="s">
        <v>78</v>
      </c>
      <c r="Q411" s="5" t="s">
        <v>807</v>
      </c>
      <c r="R411" s="5">
        <v>94289994.746399999</v>
      </c>
      <c r="S411" s="5">
        <f>-6685343.38</f>
        <v>-6685343.3799999999</v>
      </c>
      <c r="T411" s="5">
        <v>885964.84360000002</v>
      </c>
      <c r="U411" s="5">
        <v>1573288.5566</v>
      </c>
      <c r="V411" s="5">
        <v>481512806.41170001</v>
      </c>
      <c r="W411" s="6">
        <f t="shared" si="83"/>
        <v>571576711.17830002</v>
      </c>
    </row>
    <row r="412" spans="1:23" ht="24.95" customHeight="1" x14ac:dyDescent="0.2">
      <c r="A412" s="132"/>
      <c r="B412" s="130"/>
      <c r="C412" s="1">
        <v>24</v>
      </c>
      <c r="D412" s="1" t="s">
        <v>60</v>
      </c>
      <c r="E412" s="5" t="s">
        <v>459</v>
      </c>
      <c r="F412" s="5">
        <v>106437117.73819999</v>
      </c>
      <c r="G412" s="5">
        <f t="shared" si="79"/>
        <v>-6685343.3799999999</v>
      </c>
      <c r="H412" s="5">
        <v>1000101.2793000001</v>
      </c>
      <c r="I412" s="5">
        <v>1775971.0326</v>
      </c>
      <c r="J412" s="5">
        <v>73980468.219600007</v>
      </c>
      <c r="K412" s="6">
        <f t="shared" si="82"/>
        <v>176508314.8897</v>
      </c>
      <c r="L412" s="11"/>
      <c r="M412" s="18"/>
      <c r="N412" s="123" t="s">
        <v>922</v>
      </c>
      <c r="O412" s="124"/>
      <c r="P412" s="125"/>
      <c r="Q412" s="19">
        <v>0</v>
      </c>
      <c r="R412" s="19">
        <f>SUM(R406:R411)</f>
        <v>673126990.10710001</v>
      </c>
      <c r="S412" s="19">
        <f t="shared" ref="S412:W412" si="86">SUM(S406:S411)</f>
        <v>-40112060.280000001</v>
      </c>
      <c r="T412" s="19">
        <f t="shared" si="86"/>
        <v>6324815.7998000002</v>
      </c>
      <c r="U412" s="19">
        <f t="shared" si="86"/>
        <v>11231552.123200001</v>
      </c>
      <c r="V412" s="19">
        <f t="shared" si="86"/>
        <v>2995493037.8430004</v>
      </c>
      <c r="W412" s="19">
        <f t="shared" si="86"/>
        <v>3646064335.5930996</v>
      </c>
    </row>
    <row r="413" spans="1:23" ht="24.95" customHeight="1" x14ac:dyDescent="0.2">
      <c r="A413" s="108"/>
      <c r="B413" s="105"/>
      <c r="C413" s="1">
        <v>25</v>
      </c>
      <c r="D413" s="1" t="s">
        <v>60</v>
      </c>
      <c r="E413" s="5" t="s">
        <v>460</v>
      </c>
      <c r="F413" s="5">
        <v>108755133.3246</v>
      </c>
      <c r="G413" s="5">
        <f>-6685343.38</f>
        <v>-6685343.3799999999</v>
      </c>
      <c r="H413" s="5">
        <v>1021881.7484</v>
      </c>
      <c r="I413" s="5">
        <v>1814648.5976</v>
      </c>
      <c r="J413" s="5">
        <v>77710024.396500006</v>
      </c>
      <c r="K413" s="6">
        <f t="shared" si="82"/>
        <v>182616344.68709999</v>
      </c>
      <c r="L413" s="11"/>
      <c r="M413" s="18"/>
      <c r="N413" s="123" t="s">
        <v>923</v>
      </c>
      <c r="O413" s="124"/>
      <c r="P413" s="125"/>
      <c r="Q413" s="102"/>
      <c r="R413" s="104">
        <v>74083142750.094406</v>
      </c>
      <c r="S413" s="104">
        <f>-5186927608.07327</f>
        <v>-5186927608.0732698</v>
      </c>
      <c r="T413" s="104">
        <v>696097822.03999996</v>
      </c>
      <c r="U413" s="104">
        <v>1236124373.9741991</v>
      </c>
      <c r="V413" s="104">
        <v>55776992988.307503</v>
      </c>
      <c r="W413" s="104">
        <f>R413+S413+T413+U413+V413</f>
        <v>126605430326.34283</v>
      </c>
    </row>
    <row r="414" spans="1:23" x14ac:dyDescent="0.2">
      <c r="C414" s="23"/>
      <c r="D414" s="23"/>
      <c r="E414" s="23"/>
      <c r="F414" s="23"/>
      <c r="G414" s="23"/>
      <c r="H414" s="23"/>
      <c r="I414" s="23"/>
      <c r="J414" s="23"/>
      <c r="K414" s="111"/>
    </row>
  </sheetData>
  <mergeCells count="116">
    <mergeCell ref="N413:P413"/>
    <mergeCell ref="A1:W1"/>
    <mergeCell ref="B4:W4"/>
    <mergeCell ref="B8:B24"/>
    <mergeCell ref="N8:N26"/>
    <mergeCell ref="M8:M26"/>
    <mergeCell ref="A8:A24"/>
    <mergeCell ref="B25:D25"/>
    <mergeCell ref="A26:A46"/>
    <mergeCell ref="B26:B46"/>
    <mergeCell ref="N27:P27"/>
    <mergeCell ref="N106:P106"/>
    <mergeCell ref="M107:M122"/>
    <mergeCell ref="N107:N122"/>
    <mergeCell ref="B48:B78"/>
    <mergeCell ref="A80:A100"/>
    <mergeCell ref="M85:M105"/>
    <mergeCell ref="A123:A130"/>
    <mergeCell ref="B123:B130"/>
    <mergeCell ref="N123:P123"/>
    <mergeCell ref="M28:M61"/>
    <mergeCell ref="N28:N61"/>
    <mergeCell ref="N62:P62"/>
    <mergeCell ref="M63:M83"/>
    <mergeCell ref="N63:N83"/>
    <mergeCell ref="N84:P84"/>
    <mergeCell ref="N85:N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M406:M411"/>
    <mergeCell ref="N406:N411"/>
    <mergeCell ref="B388:D388"/>
    <mergeCell ref="A389:A412"/>
    <mergeCell ref="B389:B412"/>
    <mergeCell ref="N412:P412"/>
    <mergeCell ref="N390:P390"/>
    <mergeCell ref="M391:M404"/>
    <mergeCell ref="N391:N404"/>
    <mergeCell ref="N405:P405"/>
    <mergeCell ref="M356:M371"/>
    <mergeCell ref="N356:N371"/>
    <mergeCell ref="N372:P372"/>
    <mergeCell ref="M373:M389"/>
    <mergeCell ref="N373:N389"/>
    <mergeCell ref="M308:M330"/>
    <mergeCell ref="N308:N330"/>
    <mergeCell ref="N331:P331"/>
    <mergeCell ref="M332:M354"/>
    <mergeCell ref="N332:N354"/>
    <mergeCell ref="N355:P355"/>
    <mergeCell ref="M256:M288"/>
    <mergeCell ref="N256:N288"/>
    <mergeCell ref="N289:P289"/>
    <mergeCell ref="M290:M306"/>
    <mergeCell ref="N290:N306"/>
    <mergeCell ref="N307:P307"/>
    <mergeCell ref="M206:M223"/>
    <mergeCell ref="N206:N223"/>
    <mergeCell ref="N224:P224"/>
    <mergeCell ref="M225:M254"/>
    <mergeCell ref="N225:N254"/>
    <mergeCell ref="N255:P255"/>
    <mergeCell ref="M159:M183"/>
    <mergeCell ref="N159:N183"/>
    <mergeCell ref="N184:P184"/>
    <mergeCell ref="M185:M204"/>
    <mergeCell ref="N185:N204"/>
    <mergeCell ref="N205:P205"/>
    <mergeCell ref="M124:M143"/>
    <mergeCell ref="N124:N143"/>
    <mergeCell ref="N144:P144"/>
    <mergeCell ref="M145:M157"/>
    <mergeCell ref="N145:N157"/>
    <mergeCell ref="N158:P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47"/>
  <sheetViews>
    <sheetView tabSelected="1" topLeftCell="A28" workbookViewId="0">
      <selection activeCell="A2" sqref="A1:XFD2"/>
    </sheetView>
  </sheetViews>
  <sheetFormatPr defaultRowHeight="12.75" x14ac:dyDescent="0.2"/>
  <cols>
    <col min="2" max="2" width="24.140625" customWidth="1"/>
    <col min="4" max="7" width="25.5703125" customWidth="1"/>
    <col min="8" max="8" width="25" customWidth="1"/>
    <col min="9" max="9" width="26.140625" customWidth="1"/>
    <col min="10" max="10" width="8.42578125" customWidth="1"/>
    <col min="11" max="12" width="18.7109375" bestFit="1" customWidth="1"/>
  </cols>
  <sheetData>
    <row r="1" spans="1:11" ht="46.5" customHeight="1" x14ac:dyDescent="0.35">
      <c r="A1" s="137" t="s">
        <v>920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1" ht="19.5" x14ac:dyDescent="0.35">
      <c r="A2" s="87"/>
      <c r="B2" s="88">
        <v>1</v>
      </c>
      <c r="C2" s="88">
        <v>2</v>
      </c>
      <c r="D2" s="88">
        <v>3</v>
      </c>
      <c r="E2" s="88">
        <v>4</v>
      </c>
      <c r="F2" s="88">
        <v>5</v>
      </c>
      <c r="G2" s="88">
        <v>6</v>
      </c>
      <c r="H2" s="88">
        <v>7</v>
      </c>
      <c r="I2" s="89" t="s">
        <v>924</v>
      </c>
      <c r="J2" s="90"/>
    </row>
    <row r="3" spans="1:11" ht="47.25" x14ac:dyDescent="0.25">
      <c r="A3" s="91" t="s">
        <v>0</v>
      </c>
      <c r="B3" s="91" t="s">
        <v>24</v>
      </c>
      <c r="C3" s="92" t="s">
        <v>1</v>
      </c>
      <c r="D3" s="93" t="s">
        <v>8</v>
      </c>
      <c r="E3" s="94" t="s">
        <v>915</v>
      </c>
      <c r="F3" s="100" t="s">
        <v>906</v>
      </c>
      <c r="G3" s="93" t="s">
        <v>913</v>
      </c>
      <c r="H3" s="91" t="s">
        <v>14</v>
      </c>
      <c r="I3" s="91" t="s">
        <v>17</v>
      </c>
      <c r="J3" s="91" t="s">
        <v>0</v>
      </c>
    </row>
    <row r="4" spans="1:11" ht="18.75" x14ac:dyDescent="0.3">
      <c r="A4" s="95"/>
      <c r="B4" s="95"/>
      <c r="C4" s="95"/>
      <c r="D4" s="69" t="s">
        <v>896</v>
      </c>
      <c r="E4" s="69" t="s">
        <v>896</v>
      </c>
      <c r="F4" s="69" t="s">
        <v>896</v>
      </c>
      <c r="G4" s="69" t="s">
        <v>896</v>
      </c>
      <c r="H4" s="69" t="s">
        <v>896</v>
      </c>
      <c r="I4" s="69" t="s">
        <v>896</v>
      </c>
      <c r="J4" s="95"/>
    </row>
    <row r="5" spans="1:11" ht="18.75" x14ac:dyDescent="0.3">
      <c r="A5" s="96">
        <v>1</v>
      </c>
      <c r="B5" s="95" t="s">
        <v>42</v>
      </c>
      <c r="C5" s="96">
        <v>17</v>
      </c>
      <c r="D5" s="95">
        <v>1537682239.9639001</v>
      </c>
      <c r="E5" s="95">
        <f>-113650837.46</f>
        <v>-113650837.45999999</v>
      </c>
      <c r="F5" s="95">
        <v>14448324.119100001</v>
      </c>
      <c r="G5" s="95">
        <v>25657206.5612</v>
      </c>
      <c r="H5" s="95">
        <v>964789118.16820002</v>
      </c>
      <c r="I5" s="95">
        <f>D5+E5+F5+G5+H5</f>
        <v>2428926051.3523998</v>
      </c>
      <c r="J5" s="97">
        <v>1</v>
      </c>
    </row>
    <row r="6" spans="1:11" ht="18.75" x14ac:dyDescent="0.3">
      <c r="A6" s="96">
        <v>2</v>
      </c>
      <c r="B6" s="95" t="s">
        <v>43</v>
      </c>
      <c r="C6" s="96">
        <v>21</v>
      </c>
      <c r="D6" s="95">
        <v>1939565452.3548</v>
      </c>
      <c r="E6" s="95">
        <f>-140392210.98</f>
        <v>-140392210.97999999</v>
      </c>
      <c r="F6" s="95">
        <v>18224487.204</v>
      </c>
      <c r="G6" s="95">
        <v>32362883.6679</v>
      </c>
      <c r="H6" s="95">
        <v>1177704328.3222001</v>
      </c>
      <c r="I6" s="95">
        <f t="shared" ref="I6:I41" si="0">D6+E6+F6+G6+H6</f>
        <v>3027464940.5689001</v>
      </c>
      <c r="J6" s="97">
        <v>2</v>
      </c>
      <c r="K6" s="31"/>
    </row>
    <row r="7" spans="1:11" ht="18.75" x14ac:dyDescent="0.3">
      <c r="A7" s="96">
        <v>3</v>
      </c>
      <c r="B7" s="95" t="s">
        <v>44</v>
      </c>
      <c r="C7" s="96">
        <v>31</v>
      </c>
      <c r="D7" s="95">
        <v>2583387208.3322001</v>
      </c>
      <c r="E7" s="95">
        <f>-207245644.78</f>
        <v>-207245644.78</v>
      </c>
      <c r="F7" s="95">
        <v>24273946.034899998</v>
      </c>
      <c r="G7" s="95">
        <v>43105459.313500002</v>
      </c>
      <c r="H7" s="95">
        <v>1606070968.3512001</v>
      </c>
      <c r="I7" s="95">
        <f t="shared" si="0"/>
        <v>4049591937.2518001</v>
      </c>
      <c r="J7" s="97">
        <v>3</v>
      </c>
    </row>
    <row r="8" spans="1:11" ht="18.75" x14ac:dyDescent="0.3">
      <c r="A8" s="96">
        <v>4</v>
      </c>
      <c r="B8" s="95" t="s">
        <v>45</v>
      </c>
      <c r="C8" s="96">
        <v>21</v>
      </c>
      <c r="D8" s="95">
        <v>1950047069.6914001</v>
      </c>
      <c r="E8" s="95">
        <f>-140392210.98</f>
        <v>-140392210.97999999</v>
      </c>
      <c r="F8" s="95">
        <v>18322974.265099999</v>
      </c>
      <c r="G8" s="95">
        <v>32537776.122200001</v>
      </c>
      <c r="H8" s="95">
        <v>1364528138.3083</v>
      </c>
      <c r="I8" s="95">
        <f t="shared" si="0"/>
        <v>3225043747.4070001</v>
      </c>
      <c r="J8" s="97">
        <v>4</v>
      </c>
    </row>
    <row r="9" spans="1:11" ht="18.75" x14ac:dyDescent="0.3">
      <c r="A9" s="96">
        <v>5</v>
      </c>
      <c r="B9" s="95" t="s">
        <v>46</v>
      </c>
      <c r="C9" s="96">
        <v>20</v>
      </c>
      <c r="D9" s="95">
        <v>2213689314.099</v>
      </c>
      <c r="E9" s="95">
        <f>-133706867.6</f>
        <v>-133706867.59999999</v>
      </c>
      <c r="F9" s="95">
        <v>20800201.678800002</v>
      </c>
      <c r="G9" s="95">
        <v>36936814.718999997</v>
      </c>
      <c r="H9" s="95">
        <v>1309381760.5186999</v>
      </c>
      <c r="I9" s="95">
        <f t="shared" si="0"/>
        <v>3447101223.4155002</v>
      </c>
      <c r="J9" s="97">
        <v>5</v>
      </c>
    </row>
    <row r="10" spans="1:11" ht="18.75" x14ac:dyDescent="0.3">
      <c r="A10" s="96">
        <v>6</v>
      </c>
      <c r="B10" s="95" t="s">
        <v>47</v>
      </c>
      <c r="C10" s="96">
        <v>8</v>
      </c>
      <c r="D10" s="95">
        <v>901052579.24539995</v>
      </c>
      <c r="E10" s="95">
        <f>-53482747.04</f>
        <v>-53482747.039999999</v>
      </c>
      <c r="F10" s="95">
        <v>8466443.4399999995</v>
      </c>
      <c r="G10" s="95">
        <v>15034635.601299999</v>
      </c>
      <c r="H10" s="95">
        <v>506582423.51800001</v>
      </c>
      <c r="I10" s="95">
        <f t="shared" si="0"/>
        <v>1377653334.7646999</v>
      </c>
      <c r="J10" s="97">
        <v>6</v>
      </c>
    </row>
    <row r="11" spans="1:11" ht="18.75" x14ac:dyDescent="0.3">
      <c r="A11" s="96">
        <v>7</v>
      </c>
      <c r="B11" s="95" t="s">
        <v>48</v>
      </c>
      <c r="C11" s="96">
        <v>23</v>
      </c>
      <c r="D11" s="95">
        <v>2408836583.6341</v>
      </c>
      <c r="E11" s="95">
        <f>-153762897.74</f>
        <v>-153762897.74000001</v>
      </c>
      <c r="F11" s="95">
        <v>22633838.647500001</v>
      </c>
      <c r="G11" s="95">
        <v>40192971.078500003</v>
      </c>
      <c r="H11" s="95">
        <v>1346076773.4375999</v>
      </c>
      <c r="I11" s="95">
        <f t="shared" si="0"/>
        <v>3663977269.0577002</v>
      </c>
      <c r="J11" s="97">
        <v>7</v>
      </c>
    </row>
    <row r="12" spans="1:11" ht="18.75" x14ac:dyDescent="0.3">
      <c r="A12" s="96">
        <v>8</v>
      </c>
      <c r="B12" s="95" t="s">
        <v>49</v>
      </c>
      <c r="C12" s="96">
        <v>27</v>
      </c>
      <c r="D12" s="95">
        <v>2615274659.0742002</v>
      </c>
      <c r="E12" s="95">
        <f>-180504271.26</f>
        <v>-180504271.25999999</v>
      </c>
      <c r="F12" s="95">
        <v>24573565.9507</v>
      </c>
      <c r="G12" s="95">
        <v>43637521.718099996</v>
      </c>
      <c r="H12" s="95">
        <v>1547786515.4052</v>
      </c>
      <c r="I12" s="95">
        <f t="shared" si="0"/>
        <v>4050767990.8882003</v>
      </c>
      <c r="J12" s="97">
        <v>8</v>
      </c>
    </row>
    <row r="13" spans="1:11" ht="18.75" x14ac:dyDescent="0.3">
      <c r="A13" s="96">
        <v>9</v>
      </c>
      <c r="B13" s="95" t="s">
        <v>50</v>
      </c>
      <c r="C13" s="96">
        <v>18</v>
      </c>
      <c r="D13" s="95">
        <v>1685985202.2604001</v>
      </c>
      <c r="E13" s="95">
        <f>-120336180.84</f>
        <v>-120336180.84</v>
      </c>
      <c r="F13" s="95">
        <v>15841804.001700001</v>
      </c>
      <c r="G13" s="95">
        <v>28131735.8486</v>
      </c>
      <c r="H13" s="95">
        <v>1045140847.4253</v>
      </c>
      <c r="I13" s="95">
        <f t="shared" si="0"/>
        <v>2654763408.6960001</v>
      </c>
      <c r="J13" s="97">
        <v>9</v>
      </c>
    </row>
    <row r="14" spans="1:11" ht="18.75" x14ac:dyDescent="0.3">
      <c r="A14" s="96">
        <v>10</v>
      </c>
      <c r="B14" s="95" t="s">
        <v>51</v>
      </c>
      <c r="C14" s="96">
        <v>25</v>
      </c>
      <c r="D14" s="95">
        <v>2160348229.3843999</v>
      </c>
      <c r="E14" s="95">
        <f>-167133584.5</f>
        <v>-167133584.5</v>
      </c>
      <c r="F14" s="95">
        <v>20298999.765500002</v>
      </c>
      <c r="G14" s="95">
        <v>36046784.781199999</v>
      </c>
      <c r="H14" s="95">
        <v>1531167425.5541</v>
      </c>
      <c r="I14" s="95">
        <f t="shared" si="0"/>
        <v>3580727854.9851999</v>
      </c>
      <c r="J14" s="97">
        <v>10</v>
      </c>
    </row>
    <row r="15" spans="1:11" ht="18.75" x14ac:dyDescent="0.3">
      <c r="A15" s="96">
        <v>11</v>
      </c>
      <c r="B15" s="95" t="s">
        <v>52</v>
      </c>
      <c r="C15" s="96">
        <v>13</v>
      </c>
      <c r="D15" s="95">
        <v>1247183195.3294001</v>
      </c>
      <c r="E15" s="95">
        <f>-99381295.8932</f>
        <v>-99381295.893199995</v>
      </c>
      <c r="F15" s="95">
        <v>11718745.638</v>
      </c>
      <c r="G15" s="95">
        <v>20810045.1646</v>
      </c>
      <c r="H15" s="95">
        <v>837560878.25769997</v>
      </c>
      <c r="I15" s="95">
        <f t="shared" si="0"/>
        <v>2017891568.4965</v>
      </c>
      <c r="J15" s="97">
        <v>11</v>
      </c>
    </row>
    <row r="16" spans="1:11" ht="18.75" x14ac:dyDescent="0.3">
      <c r="A16" s="96">
        <v>12</v>
      </c>
      <c r="B16" s="95" t="s">
        <v>53</v>
      </c>
      <c r="C16" s="96">
        <v>18</v>
      </c>
      <c r="D16" s="95">
        <v>1652958800.3424001</v>
      </c>
      <c r="E16" s="95">
        <f>-120336180.84</f>
        <v>-120336180.84</v>
      </c>
      <c r="F16" s="95">
        <v>15531482.306500001</v>
      </c>
      <c r="G16" s="95">
        <v>27580669.318799999</v>
      </c>
      <c r="H16" s="95">
        <v>1083181882.9758999</v>
      </c>
      <c r="I16" s="95">
        <f t="shared" si="0"/>
        <v>2658916654.1036</v>
      </c>
      <c r="J16" s="97">
        <v>12</v>
      </c>
    </row>
    <row r="17" spans="1:10" ht="18.75" x14ac:dyDescent="0.3">
      <c r="A17" s="96">
        <v>13</v>
      </c>
      <c r="B17" s="95" t="s">
        <v>54</v>
      </c>
      <c r="C17" s="96">
        <v>16</v>
      </c>
      <c r="D17" s="95">
        <v>1312509230.9472001</v>
      </c>
      <c r="E17" s="95">
        <f>-106965494.08</f>
        <v>-106965494.08</v>
      </c>
      <c r="F17" s="95">
        <v>12332560.190300001</v>
      </c>
      <c r="G17" s="95">
        <v>21900051.634199999</v>
      </c>
      <c r="H17" s="95">
        <v>904524032.46329999</v>
      </c>
      <c r="I17" s="95">
        <f t="shared" si="0"/>
        <v>2144300381.1550002</v>
      </c>
      <c r="J17" s="97">
        <v>13</v>
      </c>
    </row>
    <row r="18" spans="1:10" ht="18.75" x14ac:dyDescent="0.3">
      <c r="A18" s="96">
        <v>14</v>
      </c>
      <c r="B18" s="95" t="s">
        <v>55</v>
      </c>
      <c r="C18" s="96">
        <v>17</v>
      </c>
      <c r="D18" s="95">
        <v>1679430715.6896</v>
      </c>
      <c r="E18" s="95">
        <f>-113650837.46</f>
        <v>-113650837.45999999</v>
      </c>
      <c r="F18" s="95">
        <v>15780216.93</v>
      </c>
      <c r="G18" s="95">
        <v>28022370.069499999</v>
      </c>
      <c r="H18" s="95">
        <v>1087092445.9672999</v>
      </c>
      <c r="I18" s="95">
        <f t="shared" si="0"/>
        <v>2696674911.1963997</v>
      </c>
      <c r="J18" s="97">
        <v>14</v>
      </c>
    </row>
    <row r="19" spans="1:10" ht="18.75" x14ac:dyDescent="0.3">
      <c r="A19" s="96">
        <v>15</v>
      </c>
      <c r="B19" s="95" t="s">
        <v>56</v>
      </c>
      <c r="C19" s="96">
        <v>11</v>
      </c>
      <c r="D19" s="95">
        <v>1150747099.3494</v>
      </c>
      <c r="E19" s="95">
        <f>-73538777.18</f>
        <v>-73538777.180000007</v>
      </c>
      <c r="F19" s="95">
        <v>10812615.661800001</v>
      </c>
      <c r="G19" s="95">
        <v>19200947.543099999</v>
      </c>
      <c r="H19" s="95">
        <v>690750073.54910004</v>
      </c>
      <c r="I19" s="95">
        <f t="shared" si="0"/>
        <v>1797971958.9233999</v>
      </c>
      <c r="J19" s="97">
        <v>15</v>
      </c>
    </row>
    <row r="20" spans="1:10" ht="18.75" x14ac:dyDescent="0.3">
      <c r="A20" s="96">
        <v>16</v>
      </c>
      <c r="B20" s="95" t="s">
        <v>57</v>
      </c>
      <c r="C20" s="96">
        <v>27</v>
      </c>
      <c r="D20" s="95">
        <v>2250810745.2666998</v>
      </c>
      <c r="E20" s="95">
        <f>-180504271.26</f>
        <v>-180504271.25999999</v>
      </c>
      <c r="F20" s="95">
        <v>21149000.9663</v>
      </c>
      <c r="G20" s="95">
        <v>37556209.4177</v>
      </c>
      <c r="H20" s="95">
        <v>1524702355.7502999</v>
      </c>
      <c r="I20" s="95">
        <f t="shared" si="0"/>
        <v>3653714040.1409998</v>
      </c>
      <c r="J20" s="97">
        <v>16</v>
      </c>
    </row>
    <row r="21" spans="1:10" ht="18.75" x14ac:dyDescent="0.3">
      <c r="A21" s="96">
        <v>17</v>
      </c>
      <c r="B21" s="95" t="s">
        <v>58</v>
      </c>
      <c r="C21" s="96">
        <v>27</v>
      </c>
      <c r="D21" s="95">
        <v>2364688608.9006</v>
      </c>
      <c r="E21" s="95">
        <f>-180504271.26</f>
        <v>-180504271.25999999</v>
      </c>
      <c r="F21" s="95">
        <v>22219016.760600001</v>
      </c>
      <c r="G21" s="95">
        <v>39456334.029700004</v>
      </c>
      <c r="H21" s="95">
        <v>1554570847.3392</v>
      </c>
      <c r="I21" s="95">
        <f t="shared" si="0"/>
        <v>3800430535.7701001</v>
      </c>
      <c r="J21" s="97">
        <v>17</v>
      </c>
    </row>
    <row r="22" spans="1:10" ht="18.75" x14ac:dyDescent="0.3">
      <c r="A22" s="96">
        <v>18</v>
      </c>
      <c r="B22" s="95" t="s">
        <v>59</v>
      </c>
      <c r="C22" s="96">
        <v>23</v>
      </c>
      <c r="D22" s="95">
        <v>2659316253.1606998</v>
      </c>
      <c r="E22" s="95">
        <f>-153762897.74</f>
        <v>-153762897.74000001</v>
      </c>
      <c r="F22" s="95">
        <v>24987388.266800001</v>
      </c>
      <c r="G22" s="95">
        <v>44372383.7381</v>
      </c>
      <c r="H22" s="95">
        <v>1608874927.1475</v>
      </c>
      <c r="I22" s="95">
        <f t="shared" si="0"/>
        <v>4183788054.5731001</v>
      </c>
      <c r="J22" s="97">
        <v>18</v>
      </c>
    </row>
    <row r="23" spans="1:10" ht="18.75" x14ac:dyDescent="0.3">
      <c r="A23" s="96">
        <v>19</v>
      </c>
      <c r="B23" s="95" t="s">
        <v>60</v>
      </c>
      <c r="C23" s="96">
        <v>44</v>
      </c>
      <c r="D23" s="95">
        <v>4233859393.6697998</v>
      </c>
      <c r="E23" s="95">
        <f>-294155108.72</f>
        <v>-294155108.72000003</v>
      </c>
      <c r="F23" s="95">
        <v>39782063.683200002</v>
      </c>
      <c r="G23" s="95">
        <v>70644637.878700003</v>
      </c>
      <c r="H23" s="95">
        <v>2984170736.4696002</v>
      </c>
      <c r="I23" s="95">
        <f t="shared" si="0"/>
        <v>7034301722.9812994</v>
      </c>
      <c r="J23" s="97">
        <v>19</v>
      </c>
    </row>
    <row r="24" spans="1:10" ht="18.75" x14ac:dyDescent="0.3">
      <c r="A24" s="96">
        <v>20</v>
      </c>
      <c r="B24" s="95" t="s">
        <v>61</v>
      </c>
      <c r="C24" s="96">
        <v>34</v>
      </c>
      <c r="D24" s="95">
        <v>3223309222.7487998</v>
      </c>
      <c r="E24" s="95">
        <f>-227301674.92</f>
        <v>-227301674.91999999</v>
      </c>
      <c r="F24" s="95">
        <v>30286762.229899999</v>
      </c>
      <c r="G24" s="95">
        <v>53782965.2896</v>
      </c>
      <c r="H24" s="95">
        <v>1966978586.2058001</v>
      </c>
      <c r="I24" s="95">
        <f t="shared" si="0"/>
        <v>5047055861.5541</v>
      </c>
      <c r="J24" s="97">
        <v>20</v>
      </c>
    </row>
    <row r="25" spans="1:10" ht="18.75" x14ac:dyDescent="0.3">
      <c r="A25" s="96">
        <v>21</v>
      </c>
      <c r="B25" s="95" t="s">
        <v>62</v>
      </c>
      <c r="C25" s="96">
        <v>21</v>
      </c>
      <c r="D25" s="95">
        <v>2034254106.7811999</v>
      </c>
      <c r="E25" s="95">
        <f>-140392210.98</f>
        <v>-140392210.97999999</v>
      </c>
      <c r="F25" s="95">
        <v>19114197.921999998</v>
      </c>
      <c r="G25" s="95">
        <v>33942824.1149</v>
      </c>
      <c r="H25" s="95">
        <v>1162795403.5483</v>
      </c>
      <c r="I25" s="95">
        <f t="shared" si="0"/>
        <v>3109714321.3864002</v>
      </c>
      <c r="J25" s="97">
        <v>21</v>
      </c>
    </row>
    <row r="26" spans="1:10" ht="18.75" x14ac:dyDescent="0.3">
      <c r="A26" s="96">
        <v>22</v>
      </c>
      <c r="B26" s="95" t="s">
        <v>63</v>
      </c>
      <c r="C26" s="96">
        <v>21</v>
      </c>
      <c r="D26" s="95">
        <v>2102550625.4504001</v>
      </c>
      <c r="E26" s="95">
        <f>-140392210.98</f>
        <v>-140392210.97999999</v>
      </c>
      <c r="F26" s="95">
        <v>19755923.638799999</v>
      </c>
      <c r="G26" s="95">
        <v>35082394.984300002</v>
      </c>
      <c r="H26" s="95">
        <v>1161286246.3155</v>
      </c>
      <c r="I26" s="95">
        <f t="shared" si="0"/>
        <v>3178282979.4089999</v>
      </c>
      <c r="J26" s="97">
        <v>22</v>
      </c>
    </row>
    <row r="27" spans="1:10" ht="18.75" x14ac:dyDescent="0.3">
      <c r="A27" s="96">
        <v>23</v>
      </c>
      <c r="B27" s="95" t="s">
        <v>64</v>
      </c>
      <c r="C27" s="96">
        <v>16</v>
      </c>
      <c r="D27" s="95">
        <v>1487774799.0037</v>
      </c>
      <c r="E27" s="95">
        <f>-106965494.08</f>
        <v>-106965494.08</v>
      </c>
      <c r="F27" s="95">
        <v>13979385.3073</v>
      </c>
      <c r="G27" s="95">
        <v>24824469.154199999</v>
      </c>
      <c r="H27" s="95">
        <v>890683767.78670001</v>
      </c>
      <c r="I27" s="95">
        <f t="shared" si="0"/>
        <v>2310296927.1719003</v>
      </c>
      <c r="J27" s="97">
        <v>23</v>
      </c>
    </row>
    <row r="28" spans="1:10" x14ac:dyDescent="0.3">
      <c r="A28" s="96">
        <v>24</v>
      </c>
      <c r="B28" s="95" t="s">
        <v>65</v>
      </c>
      <c r="C28" s="96">
        <v>20</v>
      </c>
      <c r="D28" s="95">
        <v>2534418698.8783002</v>
      </c>
      <c r="E28" s="95">
        <f>-133706867.6</f>
        <v>-133706867.59999999</v>
      </c>
      <c r="F28" s="95">
        <v>23813829.582899999</v>
      </c>
      <c r="G28" s="95">
        <v>42288388.575900003</v>
      </c>
      <c r="H28" s="95">
        <v>7179683209.5488997</v>
      </c>
      <c r="I28" s="95">
        <f t="shared" si="0"/>
        <v>9646497258.9860001</v>
      </c>
      <c r="J28" s="97">
        <v>24</v>
      </c>
    </row>
    <row r="29" spans="1:10" ht="18.75" x14ac:dyDescent="0.3">
      <c r="A29" s="96">
        <v>25</v>
      </c>
      <c r="B29" s="95" t="s">
        <v>66</v>
      </c>
      <c r="C29" s="96">
        <v>13</v>
      </c>
      <c r="D29" s="95">
        <v>1327351545.2045</v>
      </c>
      <c r="E29" s="95">
        <f>-86909463.94</f>
        <v>-86909463.939999998</v>
      </c>
      <c r="F29" s="95">
        <v>12472021.1022</v>
      </c>
      <c r="G29" s="95">
        <v>22147705.0913</v>
      </c>
      <c r="H29" s="95">
        <v>706311095.30700004</v>
      </c>
      <c r="I29" s="95">
        <f t="shared" si="0"/>
        <v>1981372902.7649999</v>
      </c>
      <c r="J29" s="97">
        <v>25</v>
      </c>
    </row>
    <row r="30" spans="1:10" ht="18.75" x14ac:dyDescent="0.3">
      <c r="A30" s="96">
        <v>26</v>
      </c>
      <c r="B30" s="95" t="s">
        <v>67</v>
      </c>
      <c r="C30" s="96">
        <v>25</v>
      </c>
      <c r="D30" s="95">
        <v>2456825322.0802002</v>
      </c>
      <c r="E30" s="95">
        <f>-167133584.5</f>
        <v>-167133584.5</v>
      </c>
      <c r="F30" s="95">
        <v>23084749.003899999</v>
      </c>
      <c r="G30" s="95">
        <v>40993693.713200003</v>
      </c>
      <c r="H30" s="95">
        <v>1408232210.8354001</v>
      </c>
      <c r="I30" s="95">
        <f t="shared" si="0"/>
        <v>3762002391.1327004</v>
      </c>
      <c r="J30" s="97">
        <v>26</v>
      </c>
    </row>
    <row r="31" spans="1:10" ht="18.75" x14ac:dyDescent="0.3">
      <c r="A31" s="96">
        <v>27</v>
      </c>
      <c r="B31" s="95" t="s">
        <v>68</v>
      </c>
      <c r="C31" s="96">
        <v>20</v>
      </c>
      <c r="D31" s="95">
        <v>1752690301.7862</v>
      </c>
      <c r="E31" s="95">
        <f>-133706867.6</f>
        <v>-133706867.59999999</v>
      </c>
      <c r="F31" s="95">
        <v>16468576.4735</v>
      </c>
      <c r="G31" s="95">
        <v>29244752.876899999</v>
      </c>
      <c r="H31" s="95">
        <v>1271320021.2499001</v>
      </c>
      <c r="I31" s="95">
        <f t="shared" si="0"/>
        <v>2936016784.7865</v>
      </c>
      <c r="J31" s="97">
        <v>27</v>
      </c>
    </row>
    <row r="32" spans="1:10" ht="18.75" x14ac:dyDescent="0.3">
      <c r="A32" s="96">
        <v>28</v>
      </c>
      <c r="B32" s="95" t="s">
        <v>69</v>
      </c>
      <c r="C32" s="96">
        <v>18</v>
      </c>
      <c r="D32" s="95">
        <v>1673930103.6459</v>
      </c>
      <c r="E32" s="95">
        <f>-120336180.84</f>
        <v>-120336180.84</v>
      </c>
      <c r="F32" s="95">
        <v>15728532.2426</v>
      </c>
      <c r="G32" s="95">
        <v>27930588.857799999</v>
      </c>
      <c r="H32" s="95">
        <v>1087997948.4085</v>
      </c>
      <c r="I32" s="95">
        <f t="shared" si="0"/>
        <v>2685250992.3148003</v>
      </c>
      <c r="J32" s="97">
        <v>28</v>
      </c>
    </row>
    <row r="33" spans="1:12" ht="18.75" x14ac:dyDescent="0.3">
      <c r="A33" s="96">
        <v>29</v>
      </c>
      <c r="B33" s="95" t="s">
        <v>70</v>
      </c>
      <c r="C33" s="96">
        <v>30</v>
      </c>
      <c r="D33" s="95">
        <v>2267380647.7268</v>
      </c>
      <c r="E33" s="95">
        <f>-200560301.4</f>
        <v>-200560301.40000001</v>
      </c>
      <c r="F33" s="95">
        <v>21304694.590399999</v>
      </c>
      <c r="G33" s="95">
        <v>37832688.783100002</v>
      </c>
      <c r="H33" s="95">
        <v>1518890057.5639999</v>
      </c>
      <c r="I33" s="95">
        <f t="shared" si="0"/>
        <v>3644847787.2642994</v>
      </c>
      <c r="J33" s="97">
        <v>29</v>
      </c>
    </row>
    <row r="34" spans="1:12" ht="18.75" x14ac:dyDescent="0.3">
      <c r="A34" s="96">
        <v>30</v>
      </c>
      <c r="B34" s="95" t="s">
        <v>71</v>
      </c>
      <c r="C34" s="96">
        <v>33</v>
      </c>
      <c r="D34" s="95">
        <v>2860123776.2452998</v>
      </c>
      <c r="E34" s="95">
        <f>-220616331.54</f>
        <v>-220616331.53999999</v>
      </c>
      <c r="F34" s="95">
        <v>26874209.9419</v>
      </c>
      <c r="G34" s="95">
        <v>47722985.0295</v>
      </c>
      <c r="H34" s="95">
        <v>2604945720.7133999</v>
      </c>
      <c r="I34" s="95">
        <f t="shared" si="0"/>
        <v>5319050360.3900995</v>
      </c>
      <c r="J34" s="97">
        <v>30</v>
      </c>
    </row>
    <row r="35" spans="1:12" ht="18.75" x14ac:dyDescent="0.3">
      <c r="A35" s="96">
        <v>31</v>
      </c>
      <c r="B35" s="95" t="s">
        <v>72</v>
      </c>
      <c r="C35" s="96">
        <v>17</v>
      </c>
      <c r="D35" s="95">
        <v>1792914391.3094001</v>
      </c>
      <c r="E35" s="95">
        <f>-113650837.46</f>
        <v>-113650837.45999999</v>
      </c>
      <c r="F35" s="95">
        <v>16846528.866799999</v>
      </c>
      <c r="G35" s="95">
        <v>29915917.403999999</v>
      </c>
      <c r="H35" s="95">
        <v>1004885774.9687999</v>
      </c>
      <c r="I35" s="95">
        <f t="shared" si="0"/>
        <v>2730911775.0890002</v>
      </c>
      <c r="J35" s="97">
        <v>31</v>
      </c>
    </row>
    <row r="36" spans="1:12" ht="18.75" x14ac:dyDescent="0.3">
      <c r="A36" s="96">
        <v>32</v>
      </c>
      <c r="B36" s="95" t="s">
        <v>73</v>
      </c>
      <c r="C36" s="96">
        <v>23</v>
      </c>
      <c r="D36" s="95">
        <v>2222416781.6430998</v>
      </c>
      <c r="E36" s="95">
        <f>-153762897.74</f>
        <v>-153762897.74000001</v>
      </c>
      <c r="F36" s="95">
        <v>20882206.449900001</v>
      </c>
      <c r="G36" s="95">
        <v>37082438.068099998</v>
      </c>
      <c r="H36" s="95">
        <v>2098856726.2323999</v>
      </c>
      <c r="I36" s="95">
        <f t="shared" si="0"/>
        <v>4225475254.6534996</v>
      </c>
      <c r="J36" s="97">
        <v>32</v>
      </c>
    </row>
    <row r="37" spans="1:12" ht="18.75" x14ac:dyDescent="0.3">
      <c r="A37" s="96">
        <v>33</v>
      </c>
      <c r="B37" s="95" t="s">
        <v>74</v>
      </c>
      <c r="C37" s="96">
        <v>23</v>
      </c>
      <c r="D37" s="95">
        <v>2238317675.7490001</v>
      </c>
      <c r="E37" s="95">
        <f>-153762897.74</f>
        <v>-153762897.74000001</v>
      </c>
      <c r="F37" s="95">
        <v>21031613.957899999</v>
      </c>
      <c r="G37" s="95">
        <v>37347754.603399999</v>
      </c>
      <c r="H37" s="95">
        <v>1316306894.3999</v>
      </c>
      <c r="I37" s="95">
        <f t="shared" si="0"/>
        <v>3459241040.9702001</v>
      </c>
      <c r="J37" s="97">
        <v>33</v>
      </c>
    </row>
    <row r="38" spans="1:12" ht="18.75" x14ac:dyDescent="0.3">
      <c r="A38" s="96">
        <v>34</v>
      </c>
      <c r="B38" s="95" t="s">
        <v>75</v>
      </c>
      <c r="C38" s="96">
        <v>16</v>
      </c>
      <c r="D38" s="95">
        <v>1677626586.4030001</v>
      </c>
      <c r="E38" s="95">
        <f>-106965494.08</f>
        <v>-106965494.08</v>
      </c>
      <c r="F38" s="95">
        <v>15763265.0241</v>
      </c>
      <c r="G38" s="95">
        <v>27992267.024500001</v>
      </c>
      <c r="H38" s="95">
        <v>882554372.1336</v>
      </c>
      <c r="I38" s="95">
        <f t="shared" si="0"/>
        <v>2496970996.5052004</v>
      </c>
      <c r="J38" s="97">
        <v>34</v>
      </c>
    </row>
    <row r="39" spans="1:12" ht="18.75" x14ac:dyDescent="0.3">
      <c r="A39" s="96">
        <v>35</v>
      </c>
      <c r="B39" s="95" t="s">
        <v>76</v>
      </c>
      <c r="C39" s="96">
        <v>17</v>
      </c>
      <c r="D39" s="95">
        <v>1686706509.8232999</v>
      </c>
      <c r="E39" s="95">
        <f>-113650837.46</f>
        <v>-113650837.45999999</v>
      </c>
      <c r="F39" s="95">
        <v>15848581.530400001</v>
      </c>
      <c r="G39" s="95">
        <v>28143771.324299999</v>
      </c>
      <c r="H39" s="95">
        <v>936314505.27400005</v>
      </c>
      <c r="I39" s="95">
        <f t="shared" si="0"/>
        <v>2553362530.4920001</v>
      </c>
      <c r="J39" s="97">
        <v>35</v>
      </c>
    </row>
    <row r="40" spans="1:12" ht="18.75" x14ac:dyDescent="0.3">
      <c r="A40" s="96">
        <v>36</v>
      </c>
      <c r="B40" s="95" t="s">
        <v>77</v>
      </c>
      <c r="C40" s="96">
        <v>14</v>
      </c>
      <c r="D40" s="95">
        <v>1524052084.8127999</v>
      </c>
      <c r="E40" s="95">
        <f>-93594807.32</f>
        <v>-93594807.319999993</v>
      </c>
      <c r="F40" s="95">
        <v>14320252.8608</v>
      </c>
      <c r="G40" s="95">
        <v>25429778.750100002</v>
      </c>
      <c r="H40" s="95">
        <v>908800931.04369998</v>
      </c>
      <c r="I40" s="95">
        <f t="shared" si="0"/>
        <v>2379008240.1473999</v>
      </c>
      <c r="J40" s="97">
        <v>36</v>
      </c>
    </row>
    <row r="41" spans="1:12" ht="18.75" x14ac:dyDescent="0.3">
      <c r="A41" s="96">
        <v>37</v>
      </c>
      <c r="B41" s="95" t="s">
        <v>918</v>
      </c>
      <c r="C41" s="96">
        <v>6</v>
      </c>
      <c r="D41" s="95">
        <v>673126990.10710001</v>
      </c>
      <c r="E41" s="95">
        <f>-40112060.28</f>
        <v>-40112060.280000001</v>
      </c>
      <c r="F41" s="95">
        <v>6324815.7998000002</v>
      </c>
      <c r="G41" s="95">
        <v>11231552.123199999</v>
      </c>
      <c r="H41" s="95">
        <v>2995493037.8429999</v>
      </c>
      <c r="I41" s="95">
        <f t="shared" si="0"/>
        <v>3646064335.5931001</v>
      </c>
      <c r="J41" s="97">
        <v>37</v>
      </c>
    </row>
    <row r="42" spans="1:12" ht="19.5" x14ac:dyDescent="0.35">
      <c r="A42" s="96"/>
      <c r="B42" s="98" t="s">
        <v>919</v>
      </c>
      <c r="C42" s="95"/>
      <c r="D42" s="99">
        <f>SUM(D5:D41)</f>
        <v>74083142750.094604</v>
      </c>
      <c r="E42" s="99">
        <f t="shared" ref="E42:F42" si="1">SUM(E5:E41)</f>
        <v>-5186927608.0731993</v>
      </c>
      <c r="F42" s="99">
        <f t="shared" si="1"/>
        <v>696097822.0359</v>
      </c>
      <c r="G42" s="99">
        <f t="shared" ref="G42:H42" si="2">SUM(G5:G41)</f>
        <v>1236124373.9741998</v>
      </c>
      <c r="H42" s="99">
        <f t="shared" si="2"/>
        <v>55776992988.307518</v>
      </c>
      <c r="I42" s="99">
        <f>SUM(I5:I41)</f>
        <v>126605430326.33902</v>
      </c>
      <c r="J42" s="97"/>
    </row>
    <row r="43" spans="1:12" ht="18.75" x14ac:dyDescent="0.3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L43" s="31"/>
    </row>
    <row r="44" spans="1:12" x14ac:dyDescent="0.2">
      <c r="A44" s="139"/>
      <c r="B44" s="139"/>
      <c r="C44" s="139"/>
      <c r="D44" s="139"/>
      <c r="E44" s="139"/>
      <c r="F44" s="139"/>
      <c r="G44" s="139"/>
      <c r="H44" s="139"/>
      <c r="I44" s="139"/>
      <c r="J44" s="139"/>
      <c r="L44" s="30"/>
    </row>
    <row r="45" spans="1:12" ht="23.25" x14ac:dyDescent="0.3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31"/>
    </row>
    <row r="46" spans="1:12" x14ac:dyDescent="0.2">
      <c r="I46" s="31"/>
    </row>
    <row r="47" spans="1:12" x14ac:dyDescent="0.2">
      <c r="G47" s="31"/>
      <c r="I47" s="31"/>
      <c r="K47" s="34"/>
    </row>
  </sheetData>
  <mergeCells count="4">
    <mergeCell ref="A45:J45"/>
    <mergeCell ref="A1:J1"/>
    <mergeCell ref="A43:J43"/>
    <mergeCell ref="A44:J44"/>
  </mergeCells>
  <printOptions horizontalCentered="1"/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Sum &amp; 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Emuesiri Ojo</cp:lastModifiedBy>
  <cp:lastPrinted>2021-02-04T12:46:50Z</cp:lastPrinted>
  <dcterms:created xsi:type="dcterms:W3CDTF">2003-11-12T08:54:16Z</dcterms:created>
  <dcterms:modified xsi:type="dcterms:W3CDTF">2021-03-10T16:16:32Z</dcterms:modified>
</cp:coreProperties>
</file>